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" windowWidth="23715" windowHeight="9975" activeTab="3"/>
  </bookViews>
  <sheets>
    <sheet name="2005" sheetId="1" r:id="rId1"/>
    <sheet name="2010" sheetId="2" r:id="rId2"/>
    <sheet name="2015" sheetId="5" r:id="rId3"/>
    <sheet name="2020" sheetId="7" r:id="rId4"/>
  </sheets>
  <calcPr calcId="144525"/>
</workbook>
</file>

<file path=xl/calcChain.xml><?xml version="1.0" encoding="utf-8"?>
<calcChain xmlns="http://schemas.openxmlformats.org/spreadsheetml/2006/main">
  <c r="I13" i="7" l="1"/>
  <c r="I14" i="7"/>
  <c r="I15" i="7"/>
  <c r="I16" i="7"/>
  <c r="I17" i="7"/>
  <c r="I18" i="7"/>
  <c r="I19" i="7"/>
  <c r="I20" i="7"/>
  <c r="I21" i="7"/>
  <c r="I22" i="7"/>
  <c r="I23" i="7"/>
  <c r="I24" i="7"/>
  <c r="I25" i="7"/>
  <c r="I26" i="7"/>
  <c r="I27" i="7"/>
  <c r="I28" i="7"/>
  <c r="I29" i="7"/>
  <c r="I30" i="7"/>
  <c r="I31" i="7"/>
  <c r="I32" i="7"/>
  <c r="I33" i="7"/>
  <c r="I34" i="7"/>
  <c r="I35" i="7"/>
  <c r="I36" i="7"/>
  <c r="I37" i="7"/>
  <c r="I38" i="7"/>
  <c r="I39" i="7"/>
  <c r="I40" i="7"/>
  <c r="I41" i="7"/>
  <c r="I42" i="7"/>
  <c r="I43" i="7"/>
  <c r="I12" i="7"/>
  <c r="H12" i="7"/>
  <c r="H13" i="7"/>
  <c r="H14" i="7"/>
  <c r="H15" i="7"/>
  <c r="H16" i="7"/>
  <c r="H17" i="7"/>
  <c r="H18" i="7"/>
  <c r="H19" i="7"/>
  <c r="H20" i="7"/>
  <c r="H21" i="7"/>
  <c r="H22" i="7"/>
  <c r="H23" i="7"/>
  <c r="H24" i="7"/>
  <c r="H25" i="7"/>
  <c r="H26" i="7"/>
  <c r="H27" i="7"/>
  <c r="H28" i="7"/>
  <c r="H29" i="7"/>
  <c r="H30" i="7"/>
  <c r="H31" i="7"/>
  <c r="H32" i="7"/>
  <c r="H33" i="7"/>
  <c r="H34" i="7"/>
  <c r="H35" i="7"/>
  <c r="H36" i="7"/>
  <c r="H37" i="7"/>
  <c r="H38" i="7"/>
  <c r="H39" i="7"/>
  <c r="H40" i="7"/>
  <c r="H41" i="7"/>
  <c r="H42" i="7"/>
  <c r="H43" i="7"/>
  <c r="H11" i="7"/>
  <c r="E6" i="5" l="1"/>
  <c r="E7" i="5"/>
  <c r="E8" i="5"/>
  <c r="E9" i="5"/>
  <c r="E10" i="5"/>
  <c r="E11" i="5"/>
  <c r="E12" i="5"/>
  <c r="E13" i="5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E27" i="5"/>
  <c r="E28" i="5"/>
  <c r="E29" i="5"/>
  <c r="E30" i="5"/>
  <c r="E31" i="5"/>
  <c r="E32" i="5"/>
  <c r="E33" i="5"/>
  <c r="E34" i="5"/>
  <c r="E35" i="5"/>
  <c r="E36" i="5"/>
  <c r="E5" i="5"/>
  <c r="D6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30" i="5"/>
  <c r="D31" i="5"/>
  <c r="D32" i="5"/>
  <c r="D33" i="5"/>
  <c r="D34" i="5"/>
  <c r="D35" i="5"/>
  <c r="D36" i="5"/>
  <c r="D5" i="5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H36" i="2" s="1"/>
  <c r="G37" i="2"/>
  <c r="G5" i="2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6" i="1"/>
  <c r="H28" i="2" l="1"/>
  <c r="H32" i="2"/>
  <c r="H22" i="2"/>
  <c r="H24" i="2"/>
  <c r="H8" i="2"/>
  <c r="H35" i="2"/>
  <c r="H31" i="2"/>
  <c r="H27" i="2"/>
  <c r="H23" i="2"/>
  <c r="H19" i="2"/>
  <c r="H15" i="2"/>
  <c r="H11" i="2"/>
  <c r="H16" i="2"/>
  <c r="H34" i="2"/>
  <c r="H30" i="2"/>
  <c r="H26" i="2"/>
  <c r="H18" i="2"/>
  <c r="H14" i="2"/>
  <c r="H10" i="2"/>
  <c r="H6" i="2"/>
  <c r="H20" i="2"/>
  <c r="H12" i="2"/>
  <c r="H37" i="2"/>
  <c r="H33" i="2"/>
  <c r="H29" i="2"/>
  <c r="H25" i="2"/>
  <c r="H21" i="2"/>
  <c r="H17" i="2"/>
  <c r="H13" i="2"/>
  <c r="H9" i="2"/>
  <c r="H7" i="2"/>
  <c r="H37" i="1"/>
  <c r="H25" i="1"/>
  <c r="H17" i="1"/>
  <c r="H13" i="1"/>
  <c r="H15" i="1"/>
  <c r="H29" i="1"/>
  <c r="H36" i="1"/>
  <c r="H28" i="1"/>
  <c r="H24" i="1"/>
  <c r="H20" i="1"/>
  <c r="H12" i="1"/>
  <c r="H8" i="1"/>
  <c r="H33" i="1"/>
  <c r="H21" i="1"/>
  <c r="H32" i="1"/>
  <c r="H16" i="1"/>
  <c r="H7" i="1"/>
  <c r="H31" i="1"/>
  <c r="H23" i="1"/>
  <c r="H11" i="1"/>
  <c r="H38" i="1"/>
  <c r="H30" i="1"/>
  <c r="H22" i="1"/>
  <c r="H10" i="1"/>
  <c r="H9" i="1"/>
  <c r="H35" i="1"/>
  <c r="H27" i="1"/>
  <c r="H19" i="1"/>
  <c r="H34" i="1"/>
  <c r="H26" i="1"/>
  <c r="H18" i="1"/>
  <c r="H14" i="1"/>
  <c r="A31" i="1"/>
  <c r="A6" i="2" l="1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1" l="1"/>
  <c r="A37" i="1"/>
  <c r="A36" i="1"/>
  <c r="A35" i="1"/>
  <c r="A34" i="1"/>
  <c r="A33" i="1"/>
  <c r="A32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</calcChain>
</file>

<file path=xl/sharedStrings.xml><?xml version="1.0" encoding="utf-8"?>
<sst xmlns="http://schemas.openxmlformats.org/spreadsheetml/2006/main" count="173" uniqueCount="90">
  <si>
    <t>Total</t>
  </si>
  <si>
    <t>No disponen de agua de la red pública</t>
  </si>
  <si>
    <t>Disponen de agua de la red pública</t>
  </si>
  <si>
    <t>No especificado</t>
  </si>
  <si>
    <t>Estados Unidos Mexicanos</t>
  </si>
  <si>
    <t>Aguascalientes</t>
  </si>
  <si>
    <t>Baja California</t>
  </si>
  <si>
    <t>Baja California Sur</t>
  </si>
  <si>
    <t>Campeche</t>
  </si>
  <si>
    <t>Coahuila de Zaragoza</t>
  </si>
  <si>
    <t>Colima</t>
  </si>
  <si>
    <t>Chiapas</t>
  </si>
  <si>
    <t>Chihuahua</t>
  </si>
  <si>
    <t>Distrito Federal</t>
  </si>
  <si>
    <t>Durango</t>
  </si>
  <si>
    <t>Guanajuato</t>
  </si>
  <si>
    <t>Guerrero</t>
  </si>
  <si>
    <t>Hidalgo</t>
  </si>
  <si>
    <t>Jalisco</t>
  </si>
  <si>
    <t>México</t>
  </si>
  <si>
    <t>Michoacán de Ocampo</t>
  </si>
  <si>
    <t>Morelos</t>
  </si>
  <si>
    <t>Nayarit</t>
  </si>
  <si>
    <t>Nuevo León</t>
  </si>
  <si>
    <t>Oaxaca</t>
  </si>
  <si>
    <t>Puebla</t>
  </si>
  <si>
    <t>Querétaro Arteaga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</si>
  <si>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</si>
  <si>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</si>
  <si>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</si>
  <si>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</si>
  <si>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</si>
  <si>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</si>
  <si>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</si>
  <si>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 de Ignacio de la Llave</t>
  </si>
  <si>
    <t>Yucatán</t>
  </si>
  <si>
    <t>Zacatecas</t>
  </si>
  <si>
    <t>FUENTE: INEGI. II Conteo de población y vivienda 2005.</t>
  </si>
  <si>
    <t>FUENTE: INEGI. Censo de Población y Vivienda 2010.</t>
  </si>
  <si>
    <t>Querétaro</t>
  </si>
  <si>
    <t>No disponen de agua entubada</t>
  </si>
  <si>
    <t>Disponen de agua entubada</t>
  </si>
  <si>
    <t>32 Zacatecas</t>
  </si>
  <si>
    <t>31 Yucatán</t>
  </si>
  <si>
    <t>30 Veracruz de Ignacio de la Llave</t>
  </si>
  <si>
    <t>29 Tlaxcala</t>
  </si>
  <si>
    <t>28 Tamaulipas</t>
  </si>
  <si>
    <t>27 Tabasco</t>
  </si>
  <si>
    <t>26 Sonora</t>
  </si>
  <si>
    <t>25 Sinaloa</t>
  </si>
  <si>
    <t>24 San Luis Potosí</t>
  </si>
  <si>
    <t>23 Quintana Roo</t>
  </si>
  <si>
    <t>22 Querétaro</t>
  </si>
  <si>
    <t>21 Puebla</t>
  </si>
  <si>
    <t>20 Oaxaca</t>
  </si>
  <si>
    <t>19 Nuevo León</t>
  </si>
  <si>
    <t>18 Nayarit</t>
  </si>
  <si>
    <t>17 Morelos</t>
  </si>
  <si>
    <t>16 Michoacán de Ocampo</t>
  </si>
  <si>
    <t>15 México</t>
  </si>
  <si>
    <t>14 Jalisco</t>
  </si>
  <si>
    <t>13 Hidalgo</t>
  </si>
  <si>
    <t>12 Guerrero</t>
  </si>
  <si>
    <t>11 Guanajuato</t>
  </si>
  <si>
    <t>10 Durango</t>
  </si>
  <si>
    <t>09 Ciudad de México</t>
  </si>
  <si>
    <t>08 Chihuahua</t>
  </si>
  <si>
    <t>07 Chiapas</t>
  </si>
  <si>
    <t>06 Colima</t>
  </si>
  <si>
    <t>05 Coahuila de Zaragoza</t>
  </si>
  <si>
    <t>04 Campeche</t>
  </si>
  <si>
    <t>03 Baja California Sur</t>
  </si>
  <si>
    <t>02 Baja California</t>
  </si>
  <si>
    <t>01 Aguascalientes</t>
  </si>
  <si>
    <t>Viviendas particulares habitadas</t>
  </si>
  <si>
    <t>Entidad federativa</t>
  </si>
  <si>
    <t>Porcentaje de viviendas con agua</t>
  </si>
  <si>
    <t>Lugar Nacional</t>
  </si>
  <si>
    <t>Entidad</t>
  </si>
  <si>
    <t>Ocupantes de viviendas particulares habitadas que disponen de agua entubada</t>
  </si>
  <si>
    <t>INEGI. Censo de Población y Vivienda 2020. Tabulados del Cuestionario Básico</t>
  </si>
  <si>
    <t>Fecha de elaboración: 25/01/2021</t>
  </si>
  <si>
    <t>Ocupantes de viviendas particulares habitadas</t>
  </si>
  <si>
    <t>Disponibilidad de agua entubada</t>
  </si>
  <si>
    <t>Ámbito de disponibilidad</t>
  </si>
  <si>
    <t>Dentro de la vivienda</t>
  </si>
  <si>
    <t>Solo en el patio o terreno</t>
  </si>
  <si>
    <t>Nota: Incluye una estimación de 6 337 751 personas que corresponden a 1 588 422 viviendas sin información de ocupantes y menores omitidos; excluye 49 142 locales no construidos para habitación, 5 307 viviendas móviles y 7 795 refugios.</t>
  </si>
  <si>
    <t>Porcentaje de ocupantes de viviendas particulares habitadas con acceso a servicios de agua entubada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</si>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</sst>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-* #,##0_-;\-* #,##0_-;_-* &quot;-&quot;??_-;_-@_-"/>
    <numFmt numFmtId="165" formatCode="###\ ###\ ###\ ##0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0"/>
      <name val="Arial"/>
      <family val="2"/>
    </font>
    <font>
      <sz val="8"/>
      <color theme="1"/>
      <name val="Arial"/>
      <family val="2"/>
    </font>
    <font>
      <b/>
      <sz val="8"/>
      <name val="Arial"/>
      <family val="2"/>
    </font>
    <font>
      <sz val="8"/>
      <color rgb="FF000000"/>
      <name val="Arial"/>
      <family val="2"/>
    </font>
    <font>
      <sz val="12"/>
      <color rgb="FF000000"/>
      <name val="Arial Narrow"/>
      <family val="2"/>
    </font>
    <font>
      <u/>
      <sz val="11"/>
      <color theme="10"/>
      <name val="Arial"/>
      <family val="2"/>
    </font>
    <font>
      <b/>
      <sz val="10"/>
      <color rgb="FF000000"/>
      <name val="Arial Narrow"/>
      <family val="2"/>
    </font>
    <font>
      <sz val="8"/>
      <color rgb="FF000000"/>
      <name val="Arial Narrow"/>
      <family val="2"/>
    </font>
    <font>
      <sz val="11"/>
      <color rgb="FF535B60"/>
      <name val="Arial"/>
      <family val="2"/>
    </font>
    <font>
      <b/>
      <sz val="8"/>
      <color rgb="FF000000"/>
      <name val="Arial"/>
      <family val="2"/>
    </font>
    <font>
      <b/>
      <sz val="8"/>
      <color theme="1"/>
      <name val="Arial"/>
      <family val="2"/>
    </font>
    <font>
      <b/>
      <sz val="8"/>
      <color theme="0"/>
      <name val="Arial"/>
      <family val="2"/>
    </font>
    <font>
      <b/>
      <sz val="8"/>
      <color rgb="FFFFFFFF"/>
      <name val="Arial"/>
      <family val="2"/>
    </font>
    <font>
      <sz val="8"/>
      <name val="Arial"/>
      <family val="2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47948F"/>
        <bgColor indexed="64"/>
      </patternFill>
    </fill>
    <fill>
      <patternFill patternType="solid">
        <fgColor rgb="FFE3E0DC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 style="thin">
        <color theme="0"/>
      </top>
      <bottom/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0" fillId="34" borderId="0" xfId="0" applyFill="1"/>
    <xf numFmtId="0" fontId="19" fillId="0" borderId="0" xfId="0" applyFont="1"/>
    <xf numFmtId="0" fontId="20" fillId="0" borderId="0" xfId="0" applyFont="1"/>
    <xf numFmtId="0" fontId="19" fillId="0" borderId="0" xfId="0" applyFont="1" applyAlignment="1">
      <alignment horizontal="center" vertical="center"/>
    </xf>
    <xf numFmtId="0" fontId="21" fillId="35" borderId="10" xfId="0" applyFont="1" applyFill="1" applyBorder="1" applyAlignment="1">
      <alignment horizontal="center" vertical="center" wrapText="1"/>
    </xf>
    <xf numFmtId="0" fontId="21" fillId="35" borderId="10" xfId="0" applyFont="1" applyFill="1" applyBorder="1" applyAlignment="1">
      <alignment horizontal="center" vertical="center"/>
    </xf>
    <xf numFmtId="0" fontId="22" fillId="0" borderId="0" xfId="0" applyFont="1" applyAlignment="1">
      <alignment wrapText="1"/>
    </xf>
    <xf numFmtId="3" fontId="22" fillId="0" borderId="0" xfId="0" applyNumberFormat="1" applyFont="1" applyAlignment="1">
      <alignment wrapText="1"/>
    </xf>
    <xf numFmtId="0" fontId="22" fillId="0" borderId="0" xfId="0" applyFont="1"/>
    <xf numFmtId="0" fontId="23" fillId="36" borderId="0" xfId="0" applyFont="1" applyFill="1" applyAlignment="1">
      <alignment wrapText="1"/>
    </xf>
    <xf numFmtId="3" fontId="23" fillId="36" borderId="0" xfId="0" applyNumberFormat="1" applyFont="1" applyFill="1" applyAlignment="1">
      <alignment wrapText="1"/>
    </xf>
    <xf numFmtId="0" fontId="23" fillId="36" borderId="0" xfId="0" applyFont="1" applyFill="1"/>
    <xf numFmtId="0" fontId="25" fillId="33" borderId="0" xfId="0" applyFont="1" applyFill="1" applyAlignment="1" applyProtection="1">
      <alignment horizontal="center"/>
    </xf>
    <xf numFmtId="0" fontId="26" fillId="33" borderId="0" xfId="42" applyFont="1" applyFill="1" applyAlignment="1" applyProtection="1">
      <alignment horizontal="right" vertical="center"/>
    </xf>
    <xf numFmtId="0" fontId="28" fillId="33" borderId="0" xfId="0" applyFont="1" applyFill="1" applyAlignment="1" applyProtection="1">
      <alignment horizontal="right" vertical="top"/>
    </xf>
    <xf numFmtId="0" fontId="28" fillId="33" borderId="0" xfId="0" applyFont="1" applyFill="1" applyAlignment="1" applyProtection="1">
      <alignment horizontal="left"/>
    </xf>
    <xf numFmtId="0" fontId="29" fillId="0" borderId="0" xfId="0" applyFont="1"/>
    <xf numFmtId="0" fontId="20" fillId="34" borderId="0" xfId="0" applyFont="1" applyFill="1"/>
    <xf numFmtId="2" fontId="22" fillId="0" borderId="0" xfId="0" applyNumberFormat="1" applyFont="1"/>
    <xf numFmtId="2" fontId="23" fillId="36" borderId="0" xfId="0" applyNumberFormat="1" applyFont="1" applyFill="1"/>
    <xf numFmtId="0" fontId="22" fillId="34" borderId="0" xfId="0" applyFont="1" applyFill="1"/>
    <xf numFmtId="164" fontId="22" fillId="34" borderId="0" xfId="43" applyNumberFormat="1" applyFont="1" applyFill="1"/>
    <xf numFmtId="2" fontId="22" fillId="34" borderId="0" xfId="0" applyNumberFormat="1" applyFont="1" applyFill="1"/>
    <xf numFmtId="164" fontId="23" fillId="36" borderId="0" xfId="43" applyNumberFormat="1" applyFont="1" applyFill="1"/>
    <xf numFmtId="0" fontId="24" fillId="33" borderId="0" xfId="0" applyFont="1" applyFill="1" applyAlignment="1" applyProtection="1">
      <alignment horizontal="left" vertical="center" wrapText="1"/>
    </xf>
    <xf numFmtId="165" fontId="24" fillId="33" borderId="0" xfId="0" applyNumberFormat="1" applyFont="1" applyFill="1" applyAlignment="1" applyProtection="1">
      <alignment horizontal="right" vertical="center" wrapText="1"/>
    </xf>
    <xf numFmtId="0" fontId="30" fillId="37" borderId="0" xfId="0" applyFont="1" applyFill="1" applyAlignment="1" applyProtection="1">
      <alignment horizontal="left" vertical="center" wrapText="1"/>
    </xf>
    <xf numFmtId="165" fontId="30" fillId="37" borderId="0" xfId="0" applyNumberFormat="1" applyFont="1" applyFill="1" applyAlignment="1" applyProtection="1">
      <alignment horizontal="right" vertical="center" wrapText="1"/>
    </xf>
    <xf numFmtId="2" fontId="31" fillId="37" borderId="0" xfId="0" applyNumberFormat="1" applyFont="1" applyFill="1"/>
    <xf numFmtId="0" fontId="31" fillId="37" borderId="0" xfId="0" applyFont="1" applyFill="1"/>
    <xf numFmtId="0" fontId="21" fillId="35" borderId="10" xfId="0" applyFont="1" applyFill="1" applyBorder="1" applyAlignment="1">
      <alignment horizontal="center" vertical="center" wrapText="1"/>
    </xf>
    <xf numFmtId="0" fontId="27" fillId="33" borderId="0" xfId="0" applyFont="1" applyFill="1" applyAlignment="1" applyProtection="1">
      <alignment horizontal="left" vertical="top" wrapText="1"/>
    </xf>
    <xf numFmtId="0" fontId="0" fillId="0" borderId="0" xfId="0" applyAlignment="1" applyProtection="1">
      <alignment horizontal="left" vertical="top" wrapText="1"/>
    </xf>
    <xf numFmtId="0" fontId="32" fillId="35" borderId="11" xfId="0" applyFont="1" applyFill="1" applyBorder="1" applyAlignment="1">
      <alignment horizontal="center" vertical="center"/>
    </xf>
    <xf numFmtId="0" fontId="33" fillId="35" borderId="10" xfId="0" applyFont="1" applyFill="1" applyBorder="1" applyAlignment="1" applyProtection="1">
      <alignment horizontal="center" vertical="center" wrapText="1"/>
    </xf>
    <xf numFmtId="0" fontId="32" fillId="35" borderId="11" xfId="0" applyFont="1" applyFill="1" applyBorder="1" applyAlignment="1">
      <alignment horizontal="center" vertical="center" wrapText="1"/>
    </xf>
    <xf numFmtId="0" fontId="32" fillId="35" borderId="14" xfId="0" applyFont="1" applyFill="1" applyBorder="1" applyAlignment="1">
      <alignment horizontal="center" vertical="center" wrapText="1"/>
    </xf>
    <xf numFmtId="0" fontId="32" fillId="35" borderId="12" xfId="0" applyFont="1" applyFill="1" applyBorder="1" applyAlignment="1">
      <alignment horizontal="center" vertical="center"/>
    </xf>
    <xf numFmtId="0" fontId="32" fillId="35" borderId="12" xfId="0" applyFont="1" applyFill="1" applyBorder="1" applyAlignment="1">
      <alignment horizontal="center" vertical="center" wrapText="1"/>
    </xf>
    <xf numFmtId="0" fontId="32" fillId="35" borderId="0" xfId="0" applyFont="1" applyFill="1" applyBorder="1" applyAlignment="1">
      <alignment horizontal="center" vertical="center" wrapText="1"/>
    </xf>
    <xf numFmtId="0" fontId="32" fillId="35" borderId="13" xfId="0" applyFont="1" applyFill="1" applyBorder="1" applyAlignment="1">
      <alignment horizontal="center" vertical="center"/>
    </xf>
    <xf numFmtId="0" fontId="33" fillId="35" borderId="10" xfId="0" applyFont="1" applyFill="1" applyBorder="1" applyAlignment="1" applyProtection="1">
      <alignment horizontal="center" vertical="center" wrapText="1"/>
    </xf>
    <xf numFmtId="0" fontId="32" fillId="35" borderId="13" xfId="0" applyFont="1" applyFill="1" applyBorder="1" applyAlignment="1">
      <alignment horizontal="center" vertical="center" wrapText="1"/>
    </xf>
    <xf numFmtId="0" fontId="34" fillId="33" borderId="0" xfId="0" applyFont="1" applyFill="1" applyAlignment="1" applyProtection="1">
      <alignment horizontal="left"/>
    </xf>
  </cellXfs>
  <cellStyles count="44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Hipervínculo" xfId="42" builtinId="8"/>
    <cellStyle name="Incorrecto" xfId="7" builtinId="27" customBuiltin="1"/>
    <cellStyle name="Millares" xfId="43" builtinId="3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colors>
    <mruColors>
      <color rgb="FF47948F"/>
      <color rgb="FFE3E0DC"/>
      <color rgb="FF7F7C78"/>
      <color rgb="FF99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105833</xdr:colOff>
      <xdr:row>0</xdr:row>
      <xdr:rowOff>317500</xdr:rowOff>
    </xdr:from>
    <xdr:to>
      <xdr:col>2</xdr:col>
      <xdr:colOff>111895</xdr:colOff>
      <xdr:row>0</xdr:row>
      <xdr:rowOff>612700</xdr:rowOff>
    </xdr:to>
    <xdr:pic>
      <xdr:nvPicPr>
        <xdr:cNvPr id="3" name="Imagen 2">
          <a:extLst>
            <a:ext uri="{FF2B5EF4-FFF2-40B4-BE49-F238E27FC236}">
              <a16:creationId xmlns="" xmlns:a16="http://schemas.microsoft.com/office/drawing/2014/main" id="{7B24DDCA-3D39-476A-8CD7-3A0B6793F6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833" y="317500"/>
          <a:ext cx="2133312" cy="2952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84667</xdr:colOff>
      <xdr:row>0</xdr:row>
      <xdr:rowOff>306917</xdr:rowOff>
    </xdr:from>
    <xdr:to>
      <xdr:col>2</xdr:col>
      <xdr:colOff>122479</xdr:colOff>
      <xdr:row>0</xdr:row>
      <xdr:rowOff>602117</xdr:rowOff>
    </xdr:to>
    <xdr:pic>
      <xdr:nvPicPr>
        <xdr:cNvPr id="3" name="Imagen 2">
          <a:extLst>
            <a:ext uri="{FF2B5EF4-FFF2-40B4-BE49-F238E27FC236}">
              <a16:creationId xmlns="" xmlns:a16="http://schemas.microsoft.com/office/drawing/2014/main" id="{7B24DDCA-3D39-476A-8CD7-3A0B6793F6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667" y="306917"/>
          <a:ext cx="2133312" cy="2952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266700</xdr:rowOff>
    </xdr:from>
    <xdr:to>
      <xdr:col>2</xdr:col>
      <xdr:colOff>28287</xdr:colOff>
      <xdr:row>0</xdr:row>
      <xdr:rowOff>561900</xdr:rowOff>
    </xdr:to>
    <xdr:pic>
      <xdr:nvPicPr>
        <xdr:cNvPr id="3" name="Imagen 2">
          <a:extLst>
            <a:ext uri="{FF2B5EF4-FFF2-40B4-BE49-F238E27FC236}">
              <a16:creationId xmlns="" xmlns:a16="http://schemas.microsoft.com/office/drawing/2014/main" id="{7B24DDCA-3D39-476A-8CD7-3A0B6793F6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266700"/>
          <a:ext cx="2133312" cy="2952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161925</xdr:rowOff>
    </xdr:from>
    <xdr:to>
      <xdr:col>1</xdr:col>
      <xdr:colOff>485487</xdr:colOff>
      <xdr:row>2</xdr:row>
      <xdr:rowOff>57075</xdr:rowOff>
    </xdr:to>
    <xdr:pic>
      <xdr:nvPicPr>
        <xdr:cNvPr id="2" name="Imagen 2">
          <a:extLst>
            <a:ext uri="{FF2B5EF4-FFF2-40B4-BE49-F238E27FC236}">
              <a16:creationId xmlns="" xmlns:a16="http://schemas.microsoft.com/office/drawing/2014/main" id="{7B24DDCA-3D39-476A-8CD7-3A0B6793F6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161925"/>
          <a:ext cx="2133312" cy="295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2"/>
  <sheetViews>
    <sheetView showGridLines="0" zoomScale="90" zoomScaleNormal="90" workbookViewId="0">
      <pane xSplit="1" topLeftCell="B1" activePane="topRight" state="frozen"/>
      <selection pane="topRight" activeCell="C15" sqref="C15"/>
    </sheetView>
  </sheetViews>
  <sheetFormatPr baseColWidth="10" defaultRowHeight="12.75" x14ac:dyDescent="0.2"/>
  <cols>
    <col min="1" max="1" width="3.7109375" style="2" customWidth="1"/>
    <col min="2" max="2" width="28.28515625" style="2" bestFit="1" customWidth="1"/>
    <col min="3" max="3" width="11.140625" style="2" customWidth="1"/>
    <col min="4" max="4" width="35.140625" style="2" bestFit="1" customWidth="1"/>
    <col min="5" max="5" width="32.28515625" style="2" bestFit="1" customWidth="1"/>
    <col min="6" max="6" width="15.140625" style="2" bestFit="1" customWidth="1"/>
    <col min="7" max="7" width="11.42578125" style="2"/>
    <col min="8" max="8" width="13.140625" style="2" customWidth="1"/>
    <col min="9" max="16384" width="11.42578125" style="2"/>
  </cols>
  <sheetData>
    <row r="1" spans="1:8" ht="55.5" customHeight="1" x14ac:dyDescent="0.2"/>
    <row r="2" spans="1:8" x14ac:dyDescent="0.2">
      <c r="A2" s="3"/>
    </row>
    <row r="3" spans="1:8" x14ac:dyDescent="0.2">
      <c r="A3" s="18" t="s">
        <v>88</v>
      </c>
    </row>
    <row r="5" spans="1:8" s="4" customFormat="1" ht="51" x14ac:dyDescent="0.25">
      <c r="A5" s="31" t="s">
        <v>78</v>
      </c>
      <c r="B5" s="31"/>
      <c r="C5" s="5" t="s">
        <v>0</v>
      </c>
      <c r="D5" s="5" t="s">
        <v>1</v>
      </c>
      <c r="E5" s="5" t="s">
        <v>2</v>
      </c>
      <c r="F5" s="5" t="s">
        <v>3</v>
      </c>
      <c r="G5" s="5" t="s">
        <v>76</v>
      </c>
      <c r="H5" s="6" t="s">
        <v>77</v>
      </c>
    </row>
    <row r="6" spans="1:8" s="9" customFormat="1" ht="15" customHeight="1" x14ac:dyDescent="0.2">
      <c r="A6" s="7"/>
      <c r="B6" s="7" t="s">
        <v>4</v>
      </c>
      <c r="C6" s="8">
        <v>100028461</v>
      </c>
      <c r="D6" s="8">
        <v>12145956</v>
      </c>
      <c r="E6" s="8">
        <v>87143928</v>
      </c>
      <c r="F6" s="8">
        <v>738577</v>
      </c>
      <c r="G6" s="19">
        <f>(E6/C6)*100</f>
        <v>87.119133023550162</v>
      </c>
    </row>
    <row r="7" spans="1:8" s="9" customFormat="1" ht="15" customHeight="1" x14ac:dyDescent="0.2">
      <c r="A7" s="7" t="str">
        <f>CONCATENATE(0,1)</f>
        <v>01</v>
      </c>
      <c r="B7" s="7" t="s">
        <v>5</v>
      </c>
      <c r="C7" s="8">
        <v>1047322</v>
      </c>
      <c r="D7" s="8">
        <v>26217</v>
      </c>
      <c r="E7" s="8">
        <v>1016702</v>
      </c>
      <c r="F7" s="8">
        <v>4403</v>
      </c>
      <c r="G7" s="19">
        <f t="shared" ref="G7:G38" si="0">(E7/C7)*100</f>
        <v>97.076352831316441</v>
      </c>
      <c r="H7" s="9">
        <f>_xlfn.RANK.EQ(G7,G$7:G38,0)</f>
        <v>1</v>
      </c>
    </row>
    <row r="8" spans="1:8" s="9" customFormat="1" ht="15" customHeight="1" x14ac:dyDescent="0.2">
      <c r="A8" s="7" t="str">
        <f>CONCATENATE(0,2)</f>
        <v>02</v>
      </c>
      <c r="B8" s="7" t="s">
        <v>6</v>
      </c>
      <c r="C8" s="8">
        <v>2604782</v>
      </c>
      <c r="D8" s="8">
        <v>156514</v>
      </c>
      <c r="E8" s="8">
        <v>2413304</v>
      </c>
      <c r="F8" s="8">
        <v>34964</v>
      </c>
      <c r="G8" s="19">
        <f t="shared" si="0"/>
        <v>92.648981757398502</v>
      </c>
      <c r="H8" s="9">
        <f>_xlfn.RANK.EQ(G8,G$7:G39,0)</f>
        <v>11</v>
      </c>
    </row>
    <row r="9" spans="1:8" s="9" customFormat="1" ht="15" customHeight="1" x14ac:dyDescent="0.2">
      <c r="A9" s="7" t="str">
        <f>CONCATENATE(0,3)</f>
        <v>03</v>
      </c>
      <c r="B9" s="7" t="s">
        <v>7</v>
      </c>
      <c r="C9" s="8">
        <v>483686</v>
      </c>
      <c r="D9" s="8">
        <v>65961</v>
      </c>
      <c r="E9" s="8">
        <v>412154</v>
      </c>
      <c r="F9" s="8">
        <v>5571</v>
      </c>
      <c r="G9" s="19">
        <f t="shared" si="0"/>
        <v>85.211066683757636</v>
      </c>
      <c r="H9" s="9">
        <f>_xlfn.RANK.EQ(G9,G$7:G40,0)</f>
        <v>23</v>
      </c>
    </row>
    <row r="10" spans="1:8" s="9" customFormat="1" ht="15" customHeight="1" x14ac:dyDescent="0.2">
      <c r="A10" s="7" t="str">
        <f>CONCATENATE(0,4)</f>
        <v>04</v>
      </c>
      <c r="B10" s="7" t="s">
        <v>8</v>
      </c>
      <c r="C10" s="8">
        <v>741211</v>
      </c>
      <c r="D10" s="8">
        <v>111919</v>
      </c>
      <c r="E10" s="8">
        <v>625148</v>
      </c>
      <c r="F10" s="8">
        <v>4144</v>
      </c>
      <c r="G10" s="19">
        <f t="shared" si="0"/>
        <v>84.341435839457318</v>
      </c>
      <c r="H10" s="9">
        <f>_xlfn.RANK.EQ(G10,G$7:G41,0)</f>
        <v>25</v>
      </c>
    </row>
    <row r="11" spans="1:8" s="9" customFormat="1" ht="15" customHeight="1" x14ac:dyDescent="0.2">
      <c r="A11" s="7" t="str">
        <f>CONCATENATE(0,5)</f>
        <v>05</v>
      </c>
      <c r="B11" s="7" t="s">
        <v>9</v>
      </c>
      <c r="C11" s="8">
        <v>2450186</v>
      </c>
      <c r="D11" s="8">
        <v>93648</v>
      </c>
      <c r="E11" s="8">
        <v>2344240</v>
      </c>
      <c r="F11" s="8">
        <v>12298</v>
      </c>
      <c r="G11" s="19">
        <f t="shared" si="0"/>
        <v>95.676001740276035</v>
      </c>
      <c r="H11" s="9">
        <f>_xlfn.RANK.EQ(G11,G$7:G42,0)</f>
        <v>5</v>
      </c>
    </row>
    <row r="12" spans="1:8" s="9" customFormat="1" ht="15" customHeight="1" x14ac:dyDescent="0.2">
      <c r="A12" s="7" t="str">
        <f>CONCATENATE(0,6)</f>
        <v>06</v>
      </c>
      <c r="B12" s="7" t="s">
        <v>10</v>
      </c>
      <c r="C12" s="8">
        <v>543299</v>
      </c>
      <c r="D12" s="8">
        <v>15506</v>
      </c>
      <c r="E12" s="8">
        <v>524780</v>
      </c>
      <c r="F12" s="8">
        <v>3013</v>
      </c>
      <c r="G12" s="19">
        <f t="shared" si="0"/>
        <v>96.591379700680463</v>
      </c>
      <c r="H12" s="9">
        <f>_xlfn.RANK.EQ(G12,G$7:G43,0)</f>
        <v>3</v>
      </c>
    </row>
    <row r="13" spans="1:8" s="9" customFormat="1" ht="15" customHeight="1" x14ac:dyDescent="0.2">
      <c r="A13" s="7" t="str">
        <f>CONCATENATE(0,7)</f>
        <v>07</v>
      </c>
      <c r="B13" s="7" t="s">
        <v>11</v>
      </c>
      <c r="C13" s="8">
        <v>4137627</v>
      </c>
      <c r="D13" s="8">
        <v>1207148</v>
      </c>
      <c r="E13" s="8">
        <v>2896697</v>
      </c>
      <c r="F13" s="8">
        <v>33782</v>
      </c>
      <c r="G13" s="19">
        <f t="shared" si="0"/>
        <v>70.008654719238834</v>
      </c>
      <c r="H13" s="9">
        <f>_xlfn.RANK.EQ(G13,G$7:G44,0)</f>
        <v>30</v>
      </c>
    </row>
    <row r="14" spans="1:8" s="9" customFormat="1" ht="15" customHeight="1" x14ac:dyDescent="0.2">
      <c r="A14" s="7" t="str">
        <f>CONCATENATE(0,8)</f>
        <v>08</v>
      </c>
      <c r="B14" s="7" t="s">
        <v>12</v>
      </c>
      <c r="C14" s="8">
        <v>3078953</v>
      </c>
      <c r="D14" s="8">
        <v>221978</v>
      </c>
      <c r="E14" s="8">
        <v>2834431</v>
      </c>
      <c r="F14" s="8">
        <v>22544</v>
      </c>
      <c r="G14" s="19">
        <f t="shared" si="0"/>
        <v>92.05827435495118</v>
      </c>
      <c r="H14" s="9">
        <f>_xlfn.RANK.EQ(G14,G$7:G45,0)</f>
        <v>13</v>
      </c>
    </row>
    <row r="15" spans="1:8" s="9" customFormat="1" ht="15" customHeight="1" x14ac:dyDescent="0.2">
      <c r="A15" s="7" t="str">
        <f>CONCATENATE(0,9)</f>
        <v>09</v>
      </c>
      <c r="B15" s="7" t="s">
        <v>13</v>
      </c>
      <c r="C15" s="8">
        <v>8405454</v>
      </c>
      <c r="D15" s="8">
        <v>177933</v>
      </c>
      <c r="E15" s="8">
        <v>8150128</v>
      </c>
      <c r="F15" s="8">
        <v>77393</v>
      </c>
      <c r="G15" s="19">
        <f t="shared" si="0"/>
        <v>96.962377047093469</v>
      </c>
      <c r="H15" s="9">
        <f>_xlfn.RANK.EQ(G15,G$7:G46,0)</f>
        <v>2</v>
      </c>
    </row>
    <row r="16" spans="1:8" s="9" customFormat="1" ht="15" customHeight="1" x14ac:dyDescent="0.2">
      <c r="A16" s="7" t="str">
        <f>CONCATENATE(10, )</f>
        <v>10</v>
      </c>
      <c r="B16" s="7" t="s">
        <v>14</v>
      </c>
      <c r="C16" s="8">
        <v>1480293</v>
      </c>
      <c r="D16" s="8">
        <v>144754</v>
      </c>
      <c r="E16" s="8">
        <v>1327988</v>
      </c>
      <c r="F16" s="8">
        <v>7551</v>
      </c>
      <c r="G16" s="19">
        <f t="shared" si="0"/>
        <v>89.711158534155061</v>
      </c>
      <c r="H16" s="9">
        <f>_xlfn.RANK.EQ(G16,G$7:G47,0)</f>
        <v>18</v>
      </c>
    </row>
    <row r="17" spans="1:8" s="9" customFormat="1" ht="15" customHeight="1" x14ac:dyDescent="0.2">
      <c r="A17" s="7" t="str">
        <f>CONCATENATE(11, )</f>
        <v>11</v>
      </c>
      <c r="B17" s="7" t="s">
        <v>15</v>
      </c>
      <c r="C17" s="8">
        <v>4814833</v>
      </c>
      <c r="D17" s="8">
        <v>369145</v>
      </c>
      <c r="E17" s="8">
        <v>4421987</v>
      </c>
      <c r="F17" s="8">
        <v>23701</v>
      </c>
      <c r="G17" s="19">
        <f t="shared" si="0"/>
        <v>91.840921585442317</v>
      </c>
      <c r="H17" s="9">
        <f>_xlfn.RANK.EQ(G17,G$7:G48,0)</f>
        <v>15</v>
      </c>
    </row>
    <row r="18" spans="1:8" s="9" customFormat="1" ht="15" customHeight="1" x14ac:dyDescent="0.2">
      <c r="A18" s="7" t="str">
        <f>CONCATENATE(12, )</f>
        <v>12</v>
      </c>
      <c r="B18" s="7" t="s">
        <v>16</v>
      </c>
      <c r="C18" s="8">
        <v>3054203</v>
      </c>
      <c r="D18" s="8">
        <v>1119155</v>
      </c>
      <c r="E18" s="8">
        <v>1906415</v>
      </c>
      <c r="F18" s="8">
        <v>28633</v>
      </c>
      <c r="G18" s="19">
        <f t="shared" si="0"/>
        <v>62.4193938647824</v>
      </c>
      <c r="H18" s="9">
        <f>_xlfn.RANK.EQ(G18,G$7:G49,0)</f>
        <v>32</v>
      </c>
    </row>
    <row r="19" spans="1:8" s="9" customFormat="1" ht="15" customHeight="1" x14ac:dyDescent="0.2">
      <c r="A19" s="7" t="str">
        <f>CONCATENATE(13, )</f>
        <v>13</v>
      </c>
      <c r="B19" s="7" t="s">
        <v>17</v>
      </c>
      <c r="C19" s="8">
        <v>2313095</v>
      </c>
      <c r="D19" s="8">
        <v>339977</v>
      </c>
      <c r="E19" s="8">
        <v>1958713</v>
      </c>
      <c r="F19" s="8">
        <v>14405</v>
      </c>
      <c r="G19" s="19">
        <f t="shared" si="0"/>
        <v>84.679314943830661</v>
      </c>
      <c r="H19" s="9">
        <f>_xlfn.RANK.EQ(G19,G$7:G50,0)</f>
        <v>24</v>
      </c>
    </row>
    <row r="20" spans="1:8" s="9" customFormat="1" ht="15" customHeight="1" x14ac:dyDescent="0.2">
      <c r="A20" s="7" t="str">
        <f>CONCATENATE(14, )</f>
        <v>14</v>
      </c>
      <c r="B20" s="7" t="s">
        <v>18</v>
      </c>
      <c r="C20" s="8">
        <v>6519180</v>
      </c>
      <c r="D20" s="8">
        <v>453487</v>
      </c>
      <c r="E20" s="8">
        <v>6010782</v>
      </c>
      <c r="F20" s="8">
        <v>54911</v>
      </c>
      <c r="G20" s="19">
        <f t="shared" si="0"/>
        <v>92.201503870118643</v>
      </c>
      <c r="H20" s="9">
        <f>_xlfn.RANK.EQ(G20,G$7:G51,0)</f>
        <v>12</v>
      </c>
    </row>
    <row r="21" spans="1:8" s="9" customFormat="1" ht="15" customHeight="1" x14ac:dyDescent="0.2">
      <c r="A21" s="7" t="str">
        <f>CONCATENATE(15, )</f>
        <v>15</v>
      </c>
      <c r="B21" s="7" t="s">
        <v>19</v>
      </c>
      <c r="C21" s="8">
        <v>13358841</v>
      </c>
      <c r="D21" s="8">
        <v>971032</v>
      </c>
      <c r="E21" s="8">
        <v>12282699</v>
      </c>
      <c r="F21" s="8">
        <v>105110</v>
      </c>
      <c r="G21" s="19">
        <f t="shared" si="0"/>
        <v>91.944346070141862</v>
      </c>
      <c r="H21" s="9">
        <f>_xlfn.RANK.EQ(G21,G$7:G52,0)</f>
        <v>14</v>
      </c>
    </row>
    <row r="22" spans="1:8" s="9" customFormat="1" ht="15" customHeight="1" x14ac:dyDescent="0.2">
      <c r="A22" s="7" t="str">
        <f>CONCATENATE(16, )</f>
        <v>16</v>
      </c>
      <c r="B22" s="7" t="s">
        <v>20</v>
      </c>
      <c r="C22" s="8">
        <v>3875665</v>
      </c>
      <c r="D22" s="8">
        <v>461348</v>
      </c>
      <c r="E22" s="8">
        <v>3387760</v>
      </c>
      <c r="F22" s="8">
        <v>26557</v>
      </c>
      <c r="G22" s="19">
        <f t="shared" si="0"/>
        <v>87.411063649722038</v>
      </c>
      <c r="H22" s="9">
        <f>_xlfn.RANK.EQ(G22,G$7:G53,0)</f>
        <v>22</v>
      </c>
    </row>
    <row r="23" spans="1:8" s="9" customFormat="1" ht="15" customHeight="1" x14ac:dyDescent="0.2">
      <c r="A23" s="7" t="str">
        <f>CONCATENATE(17, )</f>
        <v>17</v>
      </c>
      <c r="B23" s="7" t="s">
        <v>21</v>
      </c>
      <c r="C23" s="8">
        <v>1541068</v>
      </c>
      <c r="D23" s="8">
        <v>166501</v>
      </c>
      <c r="E23" s="8">
        <v>1364897</v>
      </c>
      <c r="F23" s="8">
        <v>9670</v>
      </c>
      <c r="G23" s="19">
        <f t="shared" si="0"/>
        <v>88.568252666332697</v>
      </c>
      <c r="H23" s="9">
        <f>_xlfn.RANK.EQ(G23,G$7:G54,0)</f>
        <v>21</v>
      </c>
    </row>
    <row r="24" spans="1:8" s="9" customFormat="1" ht="15" customHeight="1" x14ac:dyDescent="0.2">
      <c r="A24" s="7" t="str">
        <f>CONCATENATE(18, )</f>
        <v>18</v>
      </c>
      <c r="B24" s="7" t="s">
        <v>22</v>
      </c>
      <c r="C24" s="8">
        <v>928159</v>
      </c>
      <c r="D24" s="8">
        <v>99869</v>
      </c>
      <c r="E24" s="8">
        <v>825296</v>
      </c>
      <c r="F24" s="8">
        <v>2994</v>
      </c>
      <c r="G24" s="19">
        <f t="shared" si="0"/>
        <v>88.917523829430095</v>
      </c>
      <c r="H24" s="9">
        <f>_xlfn.RANK.EQ(G24,G$7:G55,0)</f>
        <v>20</v>
      </c>
    </row>
    <row r="25" spans="1:8" s="9" customFormat="1" ht="15" customHeight="1" x14ac:dyDescent="0.2">
      <c r="A25" s="7" t="str">
        <f>CONCATENATE(19, )</f>
        <v>19</v>
      </c>
      <c r="B25" s="7" t="s">
        <v>23</v>
      </c>
      <c r="C25" s="8">
        <v>4106003</v>
      </c>
      <c r="D25" s="8">
        <v>174709</v>
      </c>
      <c r="E25" s="8">
        <v>3892330</v>
      </c>
      <c r="F25" s="8">
        <v>38964</v>
      </c>
      <c r="G25" s="19">
        <f t="shared" si="0"/>
        <v>94.796082711093973</v>
      </c>
      <c r="H25" s="9">
        <f>_xlfn.RANK.EQ(G25,G$7:G56,0)</f>
        <v>6</v>
      </c>
    </row>
    <row r="26" spans="1:8" s="9" customFormat="1" ht="15" customHeight="1" x14ac:dyDescent="0.2">
      <c r="A26" s="7" t="str">
        <f>CONCATENATE(20, )</f>
        <v>20</v>
      </c>
      <c r="B26" s="7" t="s">
        <v>24</v>
      </c>
      <c r="C26" s="8">
        <v>3448199</v>
      </c>
      <c r="D26" s="8">
        <v>1025984</v>
      </c>
      <c r="E26" s="8">
        <v>2401948</v>
      </c>
      <c r="F26" s="8">
        <v>20267</v>
      </c>
      <c r="G26" s="19">
        <f t="shared" si="0"/>
        <v>69.658044677815866</v>
      </c>
      <c r="H26" s="9">
        <f>_xlfn.RANK.EQ(G26,G$7:G57,0)</f>
        <v>31</v>
      </c>
    </row>
    <row r="27" spans="1:8" s="9" customFormat="1" ht="15" customHeight="1" x14ac:dyDescent="0.2">
      <c r="A27" s="7" t="str">
        <f>CONCATENATE(21, )</f>
        <v>21</v>
      </c>
      <c r="B27" s="7" t="s">
        <v>25</v>
      </c>
      <c r="C27" s="8">
        <v>5250715</v>
      </c>
      <c r="D27" s="8">
        <v>859173</v>
      </c>
      <c r="E27" s="8">
        <v>4356728</v>
      </c>
      <c r="F27" s="8">
        <v>34814</v>
      </c>
      <c r="G27" s="19">
        <f t="shared" si="0"/>
        <v>82.973994970208821</v>
      </c>
      <c r="H27" s="9">
        <f>_xlfn.RANK.EQ(G27,G$7:G58,0)</f>
        <v>26</v>
      </c>
    </row>
    <row r="28" spans="1:8" s="9" customFormat="1" ht="15" customHeight="1" x14ac:dyDescent="0.2">
      <c r="A28" s="7" t="str">
        <f>CONCATENATE(22, )</f>
        <v>22</v>
      </c>
      <c r="B28" s="7" t="s">
        <v>26</v>
      </c>
      <c r="C28" s="8">
        <v>1547704</v>
      </c>
      <c r="D28" s="8">
        <v>148896</v>
      </c>
      <c r="E28" s="8">
        <v>1390261</v>
      </c>
      <c r="F28" s="8">
        <v>8547</v>
      </c>
      <c r="G28" s="19">
        <f t="shared" si="0"/>
        <v>89.827318401968341</v>
      </c>
      <c r="H28" s="9">
        <f>_xlfn.RANK.EQ(G28,G$7:G59,0)</f>
        <v>17</v>
      </c>
    </row>
    <row r="29" spans="1:8" s="9" customFormat="1" ht="15" customHeight="1" x14ac:dyDescent="0.2">
      <c r="A29" s="7" t="str">
        <f>CONCATENATE(23, )</f>
        <v>23</v>
      </c>
      <c r="B29" s="7" t="s">
        <v>27</v>
      </c>
      <c r="C29" s="8">
        <v>989553</v>
      </c>
      <c r="D29" s="8">
        <v>63056</v>
      </c>
      <c r="E29" s="8">
        <v>917757</v>
      </c>
      <c r="F29" s="8">
        <v>8740</v>
      </c>
      <c r="G29" s="19">
        <f t="shared" si="0"/>
        <v>92.744602866142586</v>
      </c>
      <c r="H29" s="9">
        <f>_xlfn.RANK.EQ(G29,G$7:G60,0)</f>
        <v>10</v>
      </c>
    </row>
    <row r="30" spans="1:8" s="9" customFormat="1" ht="15" customHeight="1" x14ac:dyDescent="0.2">
      <c r="A30" s="7" t="str">
        <f>CONCATENATE(24, )</f>
        <v>24</v>
      </c>
      <c r="B30" s="7" t="s">
        <v>28</v>
      </c>
      <c r="C30" s="8">
        <v>2380536</v>
      </c>
      <c r="D30" s="8">
        <v>453390</v>
      </c>
      <c r="E30" s="8">
        <v>1918819</v>
      </c>
      <c r="F30" s="8">
        <v>8327</v>
      </c>
      <c r="G30" s="19">
        <f t="shared" si="0"/>
        <v>80.604494113930642</v>
      </c>
      <c r="H30" s="9">
        <f>_xlfn.RANK.EQ(G30,G$7:G61,0)</f>
        <v>27</v>
      </c>
    </row>
    <row r="31" spans="1:8" s="9" customFormat="1" ht="15" customHeight="1" x14ac:dyDescent="0.2">
      <c r="A31" s="10" t="str">
        <f>CONCATENATE(25, )</f>
        <v>25</v>
      </c>
      <c r="B31" s="10" t="s">
        <v>29</v>
      </c>
      <c r="C31" s="11">
        <v>2518594</v>
      </c>
      <c r="D31" s="11">
        <v>245885</v>
      </c>
      <c r="E31" s="11">
        <v>2254001</v>
      </c>
      <c r="F31" s="11">
        <v>18708</v>
      </c>
      <c r="G31" s="20">
        <f t="shared" si="0"/>
        <v>89.494416329110607</v>
      </c>
      <c r="H31" s="12">
        <f>_xlfn.RANK.EQ(G31,G$7:G62,0)</f>
        <v>19</v>
      </c>
    </row>
    <row r="32" spans="1:8" s="9" customFormat="1" ht="15" customHeight="1" x14ac:dyDescent="0.2">
      <c r="A32" s="7" t="str">
        <f>CONCATENATE(26, )</f>
        <v>26</v>
      </c>
      <c r="B32" s="7" t="s">
        <v>30</v>
      </c>
      <c r="C32" s="8">
        <v>2314698</v>
      </c>
      <c r="D32" s="8">
        <v>130815</v>
      </c>
      <c r="E32" s="8">
        <v>2164596</v>
      </c>
      <c r="F32" s="8">
        <v>19287</v>
      </c>
      <c r="G32" s="19">
        <f t="shared" si="0"/>
        <v>93.515266354401305</v>
      </c>
      <c r="H32" s="9">
        <f>_xlfn.RANK.EQ(G32,G$7:G63,0)</f>
        <v>7</v>
      </c>
    </row>
    <row r="33" spans="1:8" s="9" customFormat="1" ht="15" customHeight="1" x14ac:dyDescent="0.2">
      <c r="A33" s="7" t="str">
        <f>CONCATENATE(27, )</f>
        <v>27</v>
      </c>
      <c r="B33" s="7" t="s">
        <v>31</v>
      </c>
      <c r="C33" s="8">
        <v>1961277</v>
      </c>
      <c r="D33" s="8">
        <v>509988</v>
      </c>
      <c r="E33" s="8">
        <v>1433654</v>
      </c>
      <c r="F33" s="8">
        <v>17635</v>
      </c>
      <c r="G33" s="19">
        <f t="shared" si="0"/>
        <v>73.097986668889703</v>
      </c>
      <c r="H33" s="9">
        <f>_xlfn.RANK.EQ(G33,G$7:G64,0)</f>
        <v>28</v>
      </c>
    </row>
    <row r="34" spans="1:8" s="9" customFormat="1" ht="15" customHeight="1" x14ac:dyDescent="0.2">
      <c r="A34" s="7" t="str">
        <f>CONCATENATE(28, )</f>
        <v>28</v>
      </c>
      <c r="B34" s="7" t="s">
        <v>32</v>
      </c>
      <c r="C34" s="8">
        <v>2928810</v>
      </c>
      <c r="D34" s="8">
        <v>172882</v>
      </c>
      <c r="E34" s="8">
        <v>2725609</v>
      </c>
      <c r="F34" s="8">
        <v>30319</v>
      </c>
      <c r="G34" s="19">
        <f t="shared" si="0"/>
        <v>93.061994461914566</v>
      </c>
      <c r="H34" s="9">
        <f>_xlfn.RANK.EQ(G34,G$7:G65,0)</f>
        <v>9</v>
      </c>
    </row>
    <row r="35" spans="1:8" s="9" customFormat="1" ht="15" customHeight="1" x14ac:dyDescent="0.2">
      <c r="A35" s="7" t="str">
        <f>CONCATENATE(29, )</f>
        <v>29</v>
      </c>
      <c r="B35" s="7" t="s">
        <v>33</v>
      </c>
      <c r="C35" s="8">
        <v>1054284</v>
      </c>
      <c r="D35" s="8">
        <v>35057</v>
      </c>
      <c r="E35" s="8">
        <v>1012168</v>
      </c>
      <c r="F35" s="8">
        <v>7059</v>
      </c>
      <c r="G35" s="19">
        <f t="shared" si="0"/>
        <v>96.005250957047622</v>
      </c>
      <c r="H35" s="9">
        <f>_xlfn.RANK.EQ(G35,G$7:G66,0)</f>
        <v>4</v>
      </c>
    </row>
    <row r="36" spans="1:8" s="9" customFormat="1" ht="15" customHeight="1" x14ac:dyDescent="0.2">
      <c r="A36" s="7" t="str">
        <f>CONCATENATE(30, )</f>
        <v>30</v>
      </c>
      <c r="B36" s="7" t="s">
        <v>34</v>
      </c>
      <c r="C36" s="8">
        <v>7018954</v>
      </c>
      <c r="D36" s="8">
        <v>1910081</v>
      </c>
      <c r="E36" s="8">
        <v>5076148</v>
      </c>
      <c r="F36" s="8">
        <v>32725</v>
      </c>
      <c r="G36" s="19">
        <f t="shared" si="0"/>
        <v>72.320576541746817</v>
      </c>
      <c r="H36" s="9">
        <f>_xlfn.RANK.EQ(G36,G$7:G67,0)</f>
        <v>29</v>
      </c>
    </row>
    <row r="37" spans="1:8" s="9" customFormat="1" ht="15" customHeight="1" x14ac:dyDescent="0.2">
      <c r="A37" s="7" t="str">
        <f>CONCATENATE(31, )</f>
        <v>31</v>
      </c>
      <c r="B37" s="7" t="s">
        <v>35</v>
      </c>
      <c r="C37" s="8">
        <v>1778366</v>
      </c>
      <c r="D37" s="8">
        <v>107392</v>
      </c>
      <c r="E37" s="8">
        <v>1655878</v>
      </c>
      <c r="F37" s="8">
        <v>15096</v>
      </c>
      <c r="G37" s="19">
        <f t="shared" si="0"/>
        <v>93.11232895815597</v>
      </c>
      <c r="H37" s="9">
        <f>_xlfn.RANK.EQ(G37,G$7:G68,0)</f>
        <v>8</v>
      </c>
    </row>
    <row r="38" spans="1:8" s="9" customFormat="1" ht="15" customHeight="1" x14ac:dyDescent="0.2">
      <c r="A38" s="7" t="str">
        <f>CONCATENATE(32, )</f>
        <v>32</v>
      </c>
      <c r="B38" s="7" t="s">
        <v>36</v>
      </c>
      <c r="C38" s="8">
        <v>1352911</v>
      </c>
      <c r="D38" s="8">
        <v>106556</v>
      </c>
      <c r="E38" s="8">
        <v>1239910</v>
      </c>
      <c r="F38" s="8">
        <v>6445</v>
      </c>
      <c r="G38" s="19">
        <f t="shared" si="0"/>
        <v>91.647565878317195</v>
      </c>
      <c r="H38" s="9">
        <f>_xlfn.RANK.EQ(G38,G$7:G69,0)</f>
        <v>16</v>
      </c>
    </row>
    <row r="39" spans="1:8" s="9" customFormat="1" ht="11.25" x14ac:dyDescent="0.2"/>
    <row r="40" spans="1:8" s="9" customFormat="1" ht="11.25" x14ac:dyDescent="0.2">
      <c r="A40" s="9" t="s">
        <v>37</v>
      </c>
    </row>
    <row r="41" spans="1:8" s="9" customFormat="1" ht="11.25" x14ac:dyDescent="0.2"/>
    <row r="42" spans="1:8" s="9" customFormat="1" ht="11.25" x14ac:dyDescent="0.2"/>
    <row r="43" spans="1:8" s="9" customFormat="1" ht="11.25" x14ac:dyDescent="0.2"/>
    <row r="44" spans="1:8" s="9" customFormat="1" ht="11.25" x14ac:dyDescent="0.2"/>
    <row r="45" spans="1:8" s="9" customFormat="1" ht="11.25" x14ac:dyDescent="0.2"/>
    <row r="46" spans="1:8" s="9" customFormat="1" ht="11.25" x14ac:dyDescent="0.2"/>
    <row r="47" spans="1:8" s="9" customFormat="1" ht="11.25" x14ac:dyDescent="0.2"/>
    <row r="48" spans="1:8" s="9" customFormat="1" ht="11.25" x14ac:dyDescent="0.2"/>
    <row r="49" s="9" customFormat="1" ht="11.25" x14ac:dyDescent="0.2"/>
    <row r="50" s="9" customFormat="1" ht="11.25" x14ac:dyDescent="0.2"/>
    <row r="51" s="9" customFormat="1" ht="11.25" x14ac:dyDescent="0.2"/>
    <row r="52" s="9" customFormat="1" ht="11.25" x14ac:dyDescent="0.2"/>
    <row r="53" s="9" customFormat="1" ht="11.25" x14ac:dyDescent="0.2"/>
    <row r="54" s="9" customFormat="1" ht="11.25" x14ac:dyDescent="0.2"/>
    <row r="55" s="9" customFormat="1" ht="11.25" x14ac:dyDescent="0.2"/>
    <row r="56" s="9" customFormat="1" ht="11.25" x14ac:dyDescent="0.2"/>
    <row r="57" s="9" customFormat="1" ht="11.25" x14ac:dyDescent="0.2"/>
    <row r="58" s="9" customFormat="1" ht="11.25" x14ac:dyDescent="0.2"/>
    <row r="59" s="9" customFormat="1" ht="11.25" x14ac:dyDescent="0.2"/>
    <row r="60" s="9" customFormat="1" ht="11.25" x14ac:dyDescent="0.2"/>
    <row r="61" s="9" customFormat="1" ht="11.25" x14ac:dyDescent="0.2"/>
    <row r="62" s="9" customFormat="1" ht="11.25" x14ac:dyDescent="0.2"/>
  </sheetData>
  <mergeCells count="1">
    <mergeCell ref="A5:B5"/>
  </mergeCells>
  <pageMargins left="0.75" right="0.75" top="1" bottom="1" header="0.5" footer="0.5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6"/>
  <sheetViews>
    <sheetView showGridLines="0" zoomScale="90" zoomScaleNormal="90" workbookViewId="0">
      <pane xSplit="1" topLeftCell="B1" activePane="topRight" state="frozen"/>
      <selection pane="topRight" activeCell="D8" sqref="D8"/>
    </sheetView>
  </sheetViews>
  <sheetFormatPr baseColWidth="10" defaultRowHeight="12.75" x14ac:dyDescent="0.2"/>
  <cols>
    <col min="1" max="1" width="3.140625" style="2" customWidth="1"/>
    <col min="2" max="2" width="28.28515625" style="2" bestFit="1" customWidth="1"/>
    <col min="3" max="3" width="11.140625" style="2" customWidth="1"/>
    <col min="4" max="4" width="25.85546875" style="2" bestFit="1" customWidth="1"/>
    <col min="5" max="5" width="28.85546875" style="2" bestFit="1" customWidth="1"/>
    <col min="6" max="6" width="15.140625" style="2" bestFit="1" customWidth="1"/>
    <col min="7" max="7" width="16.140625" style="2" customWidth="1"/>
    <col min="8" max="16384" width="11.42578125" style="2"/>
  </cols>
  <sheetData>
    <row r="1" spans="1:9" ht="57" customHeight="1" x14ac:dyDescent="0.2"/>
    <row r="2" spans="1:9" x14ac:dyDescent="0.2">
      <c r="A2" s="18" t="s">
        <v>88</v>
      </c>
    </row>
    <row r="4" spans="1:9" ht="38.25" x14ac:dyDescent="0.2">
      <c r="A4" s="31" t="s">
        <v>78</v>
      </c>
      <c r="B4" s="31"/>
      <c r="C4" s="5" t="s">
        <v>0</v>
      </c>
      <c r="D4" s="5" t="s">
        <v>41</v>
      </c>
      <c r="E4" s="5" t="s">
        <v>40</v>
      </c>
      <c r="F4" s="5" t="s">
        <v>3</v>
      </c>
      <c r="G4" s="5" t="s">
        <v>76</v>
      </c>
      <c r="H4" s="5" t="s">
        <v>77</v>
      </c>
    </row>
    <row r="5" spans="1:9" ht="15" customHeight="1" x14ac:dyDescent="0.2">
      <c r="A5" s="7"/>
      <c r="B5" s="7" t="s">
        <v>0</v>
      </c>
      <c r="C5" s="8">
        <v>110547584</v>
      </c>
      <c r="D5" s="8">
        <v>100530547</v>
      </c>
      <c r="E5" s="8">
        <v>9500066</v>
      </c>
      <c r="F5" s="8">
        <v>516971</v>
      </c>
      <c r="G5" s="19">
        <f>D5/C5*100</f>
        <v>90.938710157609592</v>
      </c>
      <c r="H5" s="9"/>
      <c r="I5" s="9"/>
    </row>
    <row r="6" spans="1:9" ht="15" customHeight="1" x14ac:dyDescent="0.2">
      <c r="A6" s="7" t="str">
        <f>CONCATENATE(0,1)</f>
        <v>01</v>
      </c>
      <c r="B6" s="7" t="s">
        <v>5</v>
      </c>
      <c r="C6" s="8">
        <v>1177687</v>
      </c>
      <c r="D6" s="8">
        <v>1164049</v>
      </c>
      <c r="E6" s="8">
        <v>11585</v>
      </c>
      <c r="F6" s="8">
        <v>2053</v>
      </c>
      <c r="G6" s="19">
        <f t="shared" ref="G6:G37" si="0">D6/C6*100</f>
        <v>98.841967347860688</v>
      </c>
      <c r="H6" s="9">
        <f>_xlfn.RANK.EQ(G6,G$6:G30,0)</f>
        <v>1</v>
      </c>
      <c r="I6" s="9"/>
    </row>
    <row r="7" spans="1:9" ht="15" customHeight="1" x14ac:dyDescent="0.2">
      <c r="A7" s="7" t="str">
        <f>CONCATENATE(0,2)</f>
        <v>02</v>
      </c>
      <c r="B7" s="7" t="s">
        <v>6</v>
      </c>
      <c r="C7" s="8">
        <v>3074323</v>
      </c>
      <c r="D7" s="8">
        <v>2947234</v>
      </c>
      <c r="E7" s="8">
        <v>108846</v>
      </c>
      <c r="F7" s="8">
        <v>18243</v>
      </c>
      <c r="G7" s="19">
        <f t="shared" si="0"/>
        <v>95.866114263205262</v>
      </c>
      <c r="H7" s="9">
        <f>_xlfn.RANK.EQ(G7,G$6:G31,0)</f>
        <v>7</v>
      </c>
      <c r="I7" s="9"/>
    </row>
    <row r="8" spans="1:9" ht="15" customHeight="1" x14ac:dyDescent="0.2">
      <c r="A8" s="7" t="str">
        <f>CONCATENATE(0,3)</f>
        <v>03</v>
      </c>
      <c r="B8" s="7" t="s">
        <v>7</v>
      </c>
      <c r="C8" s="8">
        <v>620566</v>
      </c>
      <c r="D8" s="8">
        <v>574407</v>
      </c>
      <c r="E8" s="8">
        <v>43810</v>
      </c>
      <c r="F8" s="8">
        <v>2349</v>
      </c>
      <c r="G8" s="19">
        <f t="shared" si="0"/>
        <v>92.561790365569493</v>
      </c>
      <c r="H8" s="9">
        <f>_xlfn.RANK.EQ(G8,G$6:G32,0)</f>
        <v>15</v>
      </c>
      <c r="I8" s="9"/>
    </row>
    <row r="9" spans="1:9" ht="15" customHeight="1" x14ac:dyDescent="0.2">
      <c r="A9" s="7" t="str">
        <f>CONCATENATE(0,4)</f>
        <v>04</v>
      </c>
      <c r="B9" s="7" t="s">
        <v>8</v>
      </c>
      <c r="C9" s="8">
        <v>813983</v>
      </c>
      <c r="D9" s="8">
        <v>732474</v>
      </c>
      <c r="E9" s="8">
        <v>79022</v>
      </c>
      <c r="F9" s="8">
        <v>2487</v>
      </c>
      <c r="G9" s="19">
        <f t="shared" si="0"/>
        <v>89.98640020737534</v>
      </c>
      <c r="H9" s="9">
        <f>_xlfn.RANK.EQ(G9,G$6:G33,0)</f>
        <v>22</v>
      </c>
      <c r="I9" s="9"/>
    </row>
    <row r="10" spans="1:9" ht="15" customHeight="1" x14ac:dyDescent="0.2">
      <c r="A10" s="7" t="str">
        <f>CONCATENATE(0,5)</f>
        <v>05</v>
      </c>
      <c r="B10" s="7" t="s">
        <v>9</v>
      </c>
      <c r="C10" s="8">
        <v>2704498</v>
      </c>
      <c r="D10" s="8">
        <v>2659048</v>
      </c>
      <c r="E10" s="8">
        <v>37505</v>
      </c>
      <c r="F10" s="8">
        <v>7945</v>
      </c>
      <c r="G10" s="19">
        <f t="shared" si="0"/>
        <v>98.319466311308048</v>
      </c>
      <c r="H10" s="9">
        <f>_xlfn.RANK.EQ(G10,G$6:G34,0)</f>
        <v>3</v>
      </c>
      <c r="I10" s="9"/>
    </row>
    <row r="11" spans="1:9" ht="15" customHeight="1" x14ac:dyDescent="0.2">
      <c r="A11" s="7" t="str">
        <f>CONCATENATE(0,6)</f>
        <v>06</v>
      </c>
      <c r="B11" s="7" t="s">
        <v>10</v>
      </c>
      <c r="C11" s="8">
        <v>638872</v>
      </c>
      <c r="D11" s="8">
        <v>629734</v>
      </c>
      <c r="E11" s="8">
        <v>7459</v>
      </c>
      <c r="F11" s="8">
        <v>1679</v>
      </c>
      <c r="G11" s="19">
        <f t="shared" si="0"/>
        <v>98.569666537271942</v>
      </c>
      <c r="H11" s="9">
        <f>_xlfn.RANK.EQ(G11,G$6:G35,0)</f>
        <v>2</v>
      </c>
      <c r="I11" s="9"/>
    </row>
    <row r="12" spans="1:9" ht="15" customHeight="1" x14ac:dyDescent="0.2">
      <c r="A12" s="7" t="str">
        <f>CONCATENATE(0,7)</f>
        <v>07</v>
      </c>
      <c r="B12" s="7" t="s">
        <v>11</v>
      </c>
      <c r="C12" s="8">
        <v>4730208</v>
      </c>
      <c r="D12" s="8">
        <v>3656156</v>
      </c>
      <c r="E12" s="8">
        <v>1053727</v>
      </c>
      <c r="F12" s="8">
        <v>20325</v>
      </c>
      <c r="G12" s="19">
        <f t="shared" si="0"/>
        <v>77.293768054174365</v>
      </c>
      <c r="H12" s="9">
        <f>_xlfn.RANK.EQ(G12,G$6:G36,0)</f>
        <v>29</v>
      </c>
      <c r="I12" s="9"/>
    </row>
    <row r="13" spans="1:9" ht="15" customHeight="1" x14ac:dyDescent="0.2">
      <c r="A13" s="7" t="str">
        <f>CONCATENATE(0,8)</f>
        <v>08</v>
      </c>
      <c r="B13" s="7" t="s">
        <v>12</v>
      </c>
      <c r="C13" s="8">
        <v>3291665</v>
      </c>
      <c r="D13" s="8">
        <v>3112910</v>
      </c>
      <c r="E13" s="8">
        <v>162177</v>
      </c>
      <c r="F13" s="8">
        <v>16578</v>
      </c>
      <c r="G13" s="19">
        <f t="shared" si="0"/>
        <v>94.569465604792711</v>
      </c>
      <c r="H13" s="9">
        <f>_xlfn.RANK.EQ(G13,G$6:G37,0)</f>
        <v>14</v>
      </c>
      <c r="I13" s="9"/>
    </row>
    <row r="14" spans="1:9" ht="15" customHeight="1" x14ac:dyDescent="0.2">
      <c r="A14" s="7" t="str">
        <f>CONCATENATE(0,9)</f>
        <v>09</v>
      </c>
      <c r="B14" s="7" t="s">
        <v>13</v>
      </c>
      <c r="C14" s="8">
        <v>8588972</v>
      </c>
      <c r="D14" s="8">
        <v>8389266</v>
      </c>
      <c r="E14" s="8">
        <v>152623</v>
      </c>
      <c r="F14" s="8">
        <v>47083</v>
      </c>
      <c r="G14" s="19">
        <f t="shared" si="0"/>
        <v>97.674855617179801</v>
      </c>
      <c r="H14" s="9">
        <f>_xlfn.RANK.EQ(G14,G$6:G38,0)</f>
        <v>5</v>
      </c>
      <c r="I14" s="9"/>
    </row>
    <row r="15" spans="1:9" ht="15" customHeight="1" x14ac:dyDescent="0.2">
      <c r="A15" s="7" t="str">
        <f>CONCATENATE(10, )</f>
        <v>10</v>
      </c>
      <c r="B15" s="7" t="s">
        <v>14</v>
      </c>
      <c r="C15" s="8">
        <v>1600143</v>
      </c>
      <c r="D15" s="8">
        <v>1502100</v>
      </c>
      <c r="E15" s="8">
        <v>91279</v>
      </c>
      <c r="F15" s="8">
        <v>6764</v>
      </c>
      <c r="G15" s="19">
        <f t="shared" si="0"/>
        <v>93.872860113127388</v>
      </c>
      <c r="H15" s="9">
        <f>_xlfn.RANK.EQ(G15,G$6:G39,0)</f>
        <v>18</v>
      </c>
      <c r="I15" s="9"/>
    </row>
    <row r="16" spans="1:9" ht="15" customHeight="1" x14ac:dyDescent="0.2">
      <c r="A16" s="7" t="str">
        <f>CONCATENATE(11, )</f>
        <v>11</v>
      </c>
      <c r="B16" s="7" t="s">
        <v>15</v>
      </c>
      <c r="C16" s="8">
        <v>5444741</v>
      </c>
      <c r="D16" s="8">
        <v>5137686</v>
      </c>
      <c r="E16" s="8">
        <v>291292</v>
      </c>
      <c r="F16" s="8">
        <v>15763</v>
      </c>
      <c r="G16" s="19">
        <f t="shared" si="0"/>
        <v>94.360521464657367</v>
      </c>
      <c r="H16" s="9">
        <f>_xlfn.RANK.EQ(G16,G$6:G40,0)</f>
        <v>15</v>
      </c>
      <c r="I16" s="9"/>
    </row>
    <row r="17" spans="1:9" ht="15" customHeight="1" x14ac:dyDescent="0.2">
      <c r="A17" s="7" t="str">
        <f>CONCATENATE(12, )</f>
        <v>12</v>
      </c>
      <c r="B17" s="7" t="s">
        <v>16</v>
      </c>
      <c r="C17" s="8">
        <v>3363541</v>
      </c>
      <c r="D17" s="8">
        <v>2348688</v>
      </c>
      <c r="E17" s="8">
        <v>996695</v>
      </c>
      <c r="F17" s="8">
        <v>18158</v>
      </c>
      <c r="G17" s="19">
        <f t="shared" si="0"/>
        <v>69.82783917306196</v>
      </c>
      <c r="H17" s="9">
        <f>_xlfn.RANK.EQ(G17,G$6:G41,0)</f>
        <v>32</v>
      </c>
      <c r="I17" s="9"/>
    </row>
    <row r="18" spans="1:9" ht="15" customHeight="1" x14ac:dyDescent="0.2">
      <c r="A18" s="7" t="str">
        <f>CONCATENATE(13, )</f>
        <v>13</v>
      </c>
      <c r="B18" s="7" t="s">
        <v>17</v>
      </c>
      <c r="C18" s="8">
        <v>2639465</v>
      </c>
      <c r="D18" s="8">
        <v>2392858</v>
      </c>
      <c r="E18" s="8">
        <v>239623</v>
      </c>
      <c r="F18" s="8">
        <v>6984</v>
      </c>
      <c r="G18" s="19">
        <f t="shared" si="0"/>
        <v>90.656932370764537</v>
      </c>
      <c r="H18" s="9">
        <f>_xlfn.RANK.EQ(G18,G$6:G42,0)</f>
        <v>24</v>
      </c>
      <c r="I18" s="9"/>
    </row>
    <row r="19" spans="1:9" ht="15" customHeight="1" x14ac:dyDescent="0.2">
      <c r="A19" s="7" t="str">
        <f>CONCATENATE(14, )</f>
        <v>14</v>
      </c>
      <c r="B19" s="7" t="s">
        <v>18</v>
      </c>
      <c r="C19" s="8">
        <v>7230012</v>
      </c>
      <c r="D19" s="8">
        <v>6924333</v>
      </c>
      <c r="E19" s="8">
        <v>277643</v>
      </c>
      <c r="F19" s="8">
        <v>28036</v>
      </c>
      <c r="G19" s="19">
        <f t="shared" si="0"/>
        <v>95.772081706088457</v>
      </c>
      <c r="H19" s="9">
        <f>_xlfn.RANK.EQ(G19,G$6:G43,0)</f>
        <v>11</v>
      </c>
      <c r="I19" s="9"/>
    </row>
    <row r="20" spans="1:9" ht="15" customHeight="1" x14ac:dyDescent="0.2">
      <c r="A20" s="7" t="str">
        <f>CONCATENATE(15, )</f>
        <v>15</v>
      </c>
      <c r="B20" s="7" t="s">
        <v>19</v>
      </c>
      <c r="C20" s="8">
        <v>14953514</v>
      </c>
      <c r="D20" s="8">
        <v>14052392</v>
      </c>
      <c r="E20" s="8">
        <v>844161</v>
      </c>
      <c r="F20" s="8">
        <v>56961</v>
      </c>
      <c r="G20" s="19">
        <f t="shared" si="0"/>
        <v>93.973844542493495</v>
      </c>
      <c r="H20" s="9">
        <f>_xlfn.RANK.EQ(G20,G$6:G44,0)</f>
        <v>17</v>
      </c>
      <c r="I20" s="9"/>
    </row>
    <row r="21" spans="1:9" ht="15" customHeight="1" x14ac:dyDescent="0.2">
      <c r="A21" s="7" t="str">
        <f>CONCATENATE(16, )</f>
        <v>16</v>
      </c>
      <c r="B21" s="7" t="s">
        <v>20</v>
      </c>
      <c r="C21" s="8">
        <v>4288330</v>
      </c>
      <c r="D21" s="8">
        <v>3928329</v>
      </c>
      <c r="E21" s="8">
        <v>344512</v>
      </c>
      <c r="F21" s="8">
        <v>15489</v>
      </c>
      <c r="G21" s="19">
        <f t="shared" si="0"/>
        <v>91.605100353750757</v>
      </c>
      <c r="H21" s="9">
        <f>_xlfn.RANK.EQ(G21,G$6:G45,0)</f>
        <v>22</v>
      </c>
      <c r="I21" s="9"/>
    </row>
    <row r="22" spans="1:9" ht="15" customHeight="1" x14ac:dyDescent="0.2">
      <c r="A22" s="7" t="str">
        <f>CONCATENATE(17, )</f>
        <v>17</v>
      </c>
      <c r="B22" s="7" t="s">
        <v>21</v>
      </c>
      <c r="C22" s="8">
        <v>1743741</v>
      </c>
      <c r="D22" s="8">
        <v>1594688</v>
      </c>
      <c r="E22" s="8">
        <v>143339</v>
      </c>
      <c r="F22" s="8">
        <v>5714</v>
      </c>
      <c r="G22" s="19">
        <f t="shared" si="0"/>
        <v>91.452113587969777</v>
      </c>
      <c r="H22" s="9">
        <f>_xlfn.RANK.EQ(G22,G$6:G46,0)</f>
        <v>23</v>
      </c>
      <c r="I22" s="9"/>
    </row>
    <row r="23" spans="1:9" ht="15" customHeight="1" x14ac:dyDescent="0.2">
      <c r="A23" s="7" t="str">
        <f>CONCATENATE(18, )</f>
        <v>18</v>
      </c>
      <c r="B23" s="7" t="s">
        <v>22</v>
      </c>
      <c r="C23" s="8">
        <v>1070295</v>
      </c>
      <c r="D23" s="8">
        <v>988769</v>
      </c>
      <c r="E23" s="8">
        <v>79866</v>
      </c>
      <c r="F23" s="8">
        <v>1660</v>
      </c>
      <c r="G23" s="19">
        <f t="shared" si="0"/>
        <v>92.382847719553951</v>
      </c>
      <c r="H23" s="9">
        <f>_xlfn.RANK.EQ(G23,G$6:G47,0)</f>
        <v>21</v>
      </c>
      <c r="I23" s="9"/>
    </row>
    <row r="24" spans="1:9" ht="15" customHeight="1" x14ac:dyDescent="0.2">
      <c r="A24" s="7" t="str">
        <f>CONCATENATE(19, )</f>
        <v>19</v>
      </c>
      <c r="B24" s="7" t="s">
        <v>23</v>
      </c>
      <c r="C24" s="8">
        <v>4582448</v>
      </c>
      <c r="D24" s="8">
        <v>4424859</v>
      </c>
      <c r="E24" s="8">
        <v>99981</v>
      </c>
      <c r="F24" s="8">
        <v>57608</v>
      </c>
      <c r="G24" s="19">
        <f t="shared" si="0"/>
        <v>96.561030261554521</v>
      </c>
      <c r="H24" s="9">
        <f>_xlfn.RANK.EQ(G24,G$6:G48,0)</f>
        <v>8</v>
      </c>
      <c r="I24" s="9"/>
    </row>
    <row r="25" spans="1:9" ht="15" customHeight="1" x14ac:dyDescent="0.2">
      <c r="A25" s="7" t="str">
        <f>CONCATENATE(20, )</f>
        <v>20</v>
      </c>
      <c r="B25" s="7" t="s">
        <v>24</v>
      </c>
      <c r="C25" s="8">
        <v>3771663</v>
      </c>
      <c r="D25" s="8">
        <v>2869200</v>
      </c>
      <c r="E25" s="8">
        <v>889122</v>
      </c>
      <c r="F25" s="8">
        <v>13341</v>
      </c>
      <c r="G25" s="19">
        <f t="shared" si="0"/>
        <v>76.072544127086644</v>
      </c>
      <c r="H25" s="9">
        <f>_xlfn.RANK.EQ(G25,G$6:G49,0)</f>
        <v>31</v>
      </c>
      <c r="I25" s="9"/>
    </row>
    <row r="26" spans="1:9" ht="15" customHeight="1" x14ac:dyDescent="0.2">
      <c r="A26" s="7" t="str">
        <f>CONCATENATE(21, )</f>
        <v>21</v>
      </c>
      <c r="B26" s="7" t="s">
        <v>25</v>
      </c>
      <c r="C26" s="8">
        <v>5710227</v>
      </c>
      <c r="D26" s="8">
        <v>4980977</v>
      </c>
      <c r="E26" s="8">
        <v>705301</v>
      </c>
      <c r="F26" s="8">
        <v>23949</v>
      </c>
      <c r="G26" s="19">
        <f t="shared" si="0"/>
        <v>87.229054116412527</v>
      </c>
      <c r="H26" s="9">
        <f>_xlfn.RANK.EQ(G26,G$6:G50,0)</f>
        <v>26</v>
      </c>
      <c r="I26" s="9"/>
    </row>
    <row r="27" spans="1:9" ht="15" customHeight="1" x14ac:dyDescent="0.2">
      <c r="A27" s="7" t="str">
        <f>CONCATENATE(22, )</f>
        <v>22</v>
      </c>
      <c r="B27" s="7" t="s">
        <v>39</v>
      </c>
      <c r="C27" s="8">
        <v>1809908</v>
      </c>
      <c r="D27" s="8">
        <v>1714286</v>
      </c>
      <c r="E27" s="8">
        <v>88874</v>
      </c>
      <c r="F27" s="8">
        <v>6748</v>
      </c>
      <c r="G27" s="19">
        <f t="shared" si="0"/>
        <v>94.716748033601704</v>
      </c>
      <c r="H27" s="9">
        <f>_xlfn.RANK.EQ(G27,G$6:G51,0)</f>
        <v>13</v>
      </c>
      <c r="I27" s="9"/>
    </row>
    <row r="28" spans="1:9" ht="15" customHeight="1" x14ac:dyDescent="0.2">
      <c r="A28" s="7" t="str">
        <f>CONCATENATE(23, )</f>
        <v>23</v>
      </c>
      <c r="B28" s="7" t="s">
        <v>27</v>
      </c>
      <c r="C28" s="8">
        <v>1302257</v>
      </c>
      <c r="D28" s="8">
        <v>1203070</v>
      </c>
      <c r="E28" s="8">
        <v>79218</v>
      </c>
      <c r="F28" s="8">
        <v>19969</v>
      </c>
      <c r="G28" s="19">
        <f t="shared" si="0"/>
        <v>92.383454264404037</v>
      </c>
      <c r="H28" s="9">
        <f>_xlfn.RANK.EQ(G28,G$6:G52,0)</f>
        <v>20</v>
      </c>
      <c r="I28" s="9"/>
    </row>
    <row r="29" spans="1:9" ht="15" customHeight="1" x14ac:dyDescent="0.2">
      <c r="A29" s="7" t="str">
        <f>CONCATENATE(24, )</f>
        <v>24</v>
      </c>
      <c r="B29" s="7" t="s">
        <v>28</v>
      </c>
      <c r="C29" s="8">
        <v>2556679</v>
      </c>
      <c r="D29" s="8">
        <v>2186539</v>
      </c>
      <c r="E29" s="8">
        <v>361014</v>
      </c>
      <c r="F29" s="8">
        <v>9126</v>
      </c>
      <c r="G29" s="19">
        <f t="shared" si="0"/>
        <v>85.522625249395801</v>
      </c>
      <c r="H29" s="9">
        <f>_xlfn.RANK.EQ(G29,G$6:G53,0)</f>
        <v>27</v>
      </c>
      <c r="I29" s="9"/>
    </row>
    <row r="30" spans="1:9" ht="15" customHeight="1" x14ac:dyDescent="0.2">
      <c r="A30" s="10" t="str">
        <f>CONCATENATE(25, )</f>
        <v>25</v>
      </c>
      <c r="B30" s="10" t="s">
        <v>29</v>
      </c>
      <c r="C30" s="11">
        <v>2747428</v>
      </c>
      <c r="D30" s="11">
        <v>2602745</v>
      </c>
      <c r="E30" s="11">
        <v>128620</v>
      </c>
      <c r="F30" s="11">
        <v>16063</v>
      </c>
      <c r="G30" s="20">
        <f t="shared" si="0"/>
        <v>94.733874736662798</v>
      </c>
      <c r="H30" s="12">
        <f>_xlfn.RANK.EQ(G30,G$6:G54,0)</f>
        <v>12</v>
      </c>
      <c r="I30" s="9"/>
    </row>
    <row r="31" spans="1:9" ht="15" customHeight="1" x14ac:dyDescent="0.2">
      <c r="A31" s="7" t="str">
        <f>CONCATENATE(26, )</f>
        <v>26</v>
      </c>
      <c r="B31" s="7" t="s">
        <v>30</v>
      </c>
      <c r="C31" s="8">
        <v>2615993</v>
      </c>
      <c r="D31" s="8">
        <v>2527464</v>
      </c>
      <c r="E31" s="8">
        <v>80258</v>
      </c>
      <c r="F31" s="8">
        <v>8271</v>
      </c>
      <c r="G31" s="19">
        <f t="shared" si="0"/>
        <v>96.615854858938846</v>
      </c>
      <c r="H31" s="9">
        <f>_xlfn.RANK.EQ(G31,G$6:G55,0)</f>
        <v>7</v>
      </c>
      <c r="I31" s="9"/>
    </row>
    <row r="32" spans="1:9" ht="15" customHeight="1" x14ac:dyDescent="0.2">
      <c r="A32" s="7" t="str">
        <f>CONCATENATE(27, )</f>
        <v>27</v>
      </c>
      <c r="B32" s="7" t="s">
        <v>31</v>
      </c>
      <c r="C32" s="8">
        <v>2208377</v>
      </c>
      <c r="D32" s="8">
        <v>1792671</v>
      </c>
      <c r="E32" s="8">
        <v>407165</v>
      </c>
      <c r="F32" s="8">
        <v>8541</v>
      </c>
      <c r="G32" s="19">
        <f t="shared" si="0"/>
        <v>81.17594957744987</v>
      </c>
      <c r="H32" s="9">
        <f>_xlfn.RANK.EQ(G32,G$6:G56,0)</f>
        <v>28</v>
      </c>
      <c r="I32" s="9"/>
    </row>
    <row r="33" spans="1:9" ht="15" customHeight="1" x14ac:dyDescent="0.2">
      <c r="A33" s="7" t="str">
        <f>CONCATENATE(28, )</f>
        <v>28</v>
      </c>
      <c r="B33" s="7" t="s">
        <v>32</v>
      </c>
      <c r="C33" s="8">
        <v>3157698</v>
      </c>
      <c r="D33" s="8">
        <v>3028751</v>
      </c>
      <c r="E33" s="8">
        <v>90620</v>
      </c>
      <c r="F33" s="8">
        <v>38327</v>
      </c>
      <c r="G33" s="19">
        <f t="shared" si="0"/>
        <v>95.916423926543956</v>
      </c>
      <c r="H33" s="9">
        <f>_xlfn.RANK.EQ(G33,G$6:G57,0)</f>
        <v>9</v>
      </c>
      <c r="I33" s="9"/>
    </row>
    <row r="34" spans="1:9" ht="15" customHeight="1" x14ac:dyDescent="0.2">
      <c r="A34" s="7" t="str">
        <f>CONCATENATE(29, )</f>
        <v>29</v>
      </c>
      <c r="B34" s="7" t="s">
        <v>33</v>
      </c>
      <c r="C34" s="8">
        <v>1163055</v>
      </c>
      <c r="D34" s="8">
        <v>1142602</v>
      </c>
      <c r="E34" s="8">
        <v>17086</v>
      </c>
      <c r="F34" s="8">
        <v>3367</v>
      </c>
      <c r="G34" s="19">
        <f t="shared" si="0"/>
        <v>98.241441720296976</v>
      </c>
      <c r="H34" s="9">
        <f>_xlfn.RANK.EQ(G34,G$6:G58,0)</f>
        <v>4</v>
      </c>
      <c r="I34" s="9"/>
    </row>
    <row r="35" spans="1:9" ht="15" customHeight="1" x14ac:dyDescent="0.2">
      <c r="A35" s="7" t="str">
        <f>CONCATENATE(30, )</f>
        <v>30</v>
      </c>
      <c r="B35" s="7" t="s">
        <v>34</v>
      </c>
      <c r="C35" s="8">
        <v>7533923</v>
      </c>
      <c r="D35" s="8">
        <v>6046365</v>
      </c>
      <c r="E35" s="8">
        <v>1465842</v>
      </c>
      <c r="F35" s="8">
        <v>21716</v>
      </c>
      <c r="G35" s="19">
        <f t="shared" si="0"/>
        <v>80.255200378342067</v>
      </c>
      <c r="H35" s="9">
        <f>_xlfn.RANK.EQ(G35,G$6:G59,0)</f>
        <v>29</v>
      </c>
      <c r="I35" s="9"/>
    </row>
    <row r="36" spans="1:9" ht="15" customHeight="1" x14ac:dyDescent="0.2">
      <c r="A36" s="7" t="str">
        <f>CONCATENATE(31, )</f>
        <v>31</v>
      </c>
      <c r="B36" s="7" t="s">
        <v>35</v>
      </c>
      <c r="C36" s="8">
        <v>1938190</v>
      </c>
      <c r="D36" s="8">
        <v>1884642</v>
      </c>
      <c r="E36" s="8">
        <v>41907</v>
      </c>
      <c r="F36" s="8">
        <v>11641</v>
      </c>
      <c r="G36" s="19">
        <f t="shared" si="0"/>
        <v>97.2372161655978</v>
      </c>
      <c r="H36" s="9">
        <f>_xlfn.RANK.EQ(G36,G$6:G60,0)</f>
        <v>6</v>
      </c>
      <c r="I36" s="9"/>
    </row>
    <row r="37" spans="1:9" ht="15" customHeight="1" x14ac:dyDescent="0.2">
      <c r="A37" s="7" t="str">
        <f>CONCATENATE(32, )</f>
        <v>32</v>
      </c>
      <c r="B37" s="7" t="s">
        <v>36</v>
      </c>
      <c r="C37" s="8">
        <v>1475182</v>
      </c>
      <c r="D37" s="8">
        <v>1391255</v>
      </c>
      <c r="E37" s="8">
        <v>79894</v>
      </c>
      <c r="F37" s="8">
        <v>4033</v>
      </c>
      <c r="G37" s="19">
        <f t="shared" si="0"/>
        <v>94.310735895638643</v>
      </c>
      <c r="H37" s="9">
        <f>_xlfn.RANK.EQ(G37,G$6:G61,0)</f>
        <v>16</v>
      </c>
      <c r="I37" s="9"/>
    </row>
    <row r="38" spans="1:9" x14ac:dyDescent="0.2">
      <c r="A38" s="9"/>
      <c r="B38" s="9"/>
      <c r="C38" s="9"/>
      <c r="D38" s="9"/>
      <c r="E38" s="9"/>
      <c r="F38" s="9"/>
      <c r="G38" s="9"/>
      <c r="H38" s="9"/>
      <c r="I38" s="9"/>
    </row>
    <row r="39" spans="1:9" x14ac:dyDescent="0.2">
      <c r="A39" s="9" t="s">
        <v>38</v>
      </c>
      <c r="B39" s="9"/>
      <c r="C39" s="9"/>
      <c r="D39" s="9"/>
      <c r="E39" s="9"/>
      <c r="F39" s="9"/>
      <c r="G39" s="9"/>
      <c r="H39" s="9"/>
      <c r="I39" s="9"/>
    </row>
    <row r="40" spans="1:9" x14ac:dyDescent="0.2">
      <c r="A40" s="9"/>
      <c r="B40" s="9"/>
      <c r="C40" s="9"/>
      <c r="D40" s="9"/>
      <c r="E40" s="9"/>
      <c r="F40" s="9"/>
      <c r="G40" s="9"/>
      <c r="H40" s="9"/>
      <c r="I40" s="9"/>
    </row>
    <row r="41" spans="1:9" x14ac:dyDescent="0.2">
      <c r="A41" s="9"/>
      <c r="B41" s="9"/>
      <c r="C41" s="9"/>
      <c r="D41" s="9"/>
      <c r="E41" s="9"/>
      <c r="F41" s="9"/>
      <c r="G41" s="9"/>
      <c r="H41" s="9"/>
      <c r="I41" s="9"/>
    </row>
    <row r="42" spans="1:9" x14ac:dyDescent="0.2">
      <c r="A42" s="9"/>
      <c r="B42" s="9"/>
      <c r="C42" s="9"/>
      <c r="D42" s="9"/>
      <c r="E42" s="9"/>
      <c r="F42" s="9"/>
      <c r="G42" s="9"/>
      <c r="H42" s="9"/>
      <c r="I42" s="9"/>
    </row>
    <row r="43" spans="1:9" x14ac:dyDescent="0.2">
      <c r="A43" s="9"/>
      <c r="B43" s="9"/>
      <c r="C43" s="9"/>
      <c r="D43" s="9"/>
      <c r="E43" s="9"/>
      <c r="F43" s="9"/>
      <c r="G43" s="9"/>
      <c r="H43" s="9"/>
      <c r="I43" s="9"/>
    </row>
    <row r="44" spans="1:9" x14ac:dyDescent="0.2">
      <c r="A44" s="9"/>
      <c r="B44" s="9"/>
      <c r="C44" s="9"/>
      <c r="D44" s="9"/>
      <c r="E44" s="9"/>
      <c r="F44" s="9"/>
      <c r="G44" s="9"/>
      <c r="H44" s="9"/>
      <c r="I44" s="9"/>
    </row>
    <row r="45" spans="1:9" x14ac:dyDescent="0.2">
      <c r="A45" s="9"/>
      <c r="B45" s="9"/>
      <c r="C45" s="9"/>
      <c r="D45" s="9"/>
      <c r="E45" s="9"/>
      <c r="F45" s="9"/>
      <c r="G45" s="9"/>
      <c r="H45" s="9"/>
      <c r="I45" s="9"/>
    </row>
    <row r="46" spans="1:9" x14ac:dyDescent="0.2">
      <c r="A46" s="9"/>
      <c r="B46" s="9"/>
      <c r="C46" s="9"/>
      <c r="D46" s="9"/>
      <c r="E46" s="9"/>
      <c r="F46" s="9"/>
      <c r="G46" s="9"/>
      <c r="H46" s="9"/>
      <c r="I46" s="9"/>
    </row>
  </sheetData>
  <mergeCells count="1">
    <mergeCell ref="A4:B4"/>
  </mergeCells>
  <pageMargins left="0.75" right="0.75" top="1" bottom="1" header="0.5" footer="0.5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6"/>
  <sheetViews>
    <sheetView workbookViewId="0">
      <selection activeCell="B23" sqref="B23"/>
    </sheetView>
  </sheetViews>
  <sheetFormatPr baseColWidth="10" defaultRowHeight="15" x14ac:dyDescent="0.25"/>
  <cols>
    <col min="1" max="1" width="18.28515625" style="1" customWidth="1"/>
    <col min="2" max="2" width="14.28515625" style="1" customWidth="1"/>
    <col min="3" max="3" width="19.28515625" style="1" customWidth="1"/>
    <col min="4" max="4" width="23.42578125" style="1" customWidth="1"/>
    <col min="5" max="5" width="11.85546875" style="1" bestFit="1" customWidth="1"/>
    <col min="6" max="16384" width="11.42578125" style="1"/>
  </cols>
  <sheetData>
    <row r="1" spans="1:5" ht="56.25" customHeight="1" x14ac:dyDescent="0.25"/>
    <row r="2" spans="1:5" x14ac:dyDescent="0.25">
      <c r="A2" s="18" t="s">
        <v>88</v>
      </c>
    </row>
    <row r="3" spans="1:5" x14ac:dyDescent="0.25">
      <c r="A3" s="17"/>
    </row>
    <row r="4" spans="1:5" ht="101.25" customHeight="1" x14ac:dyDescent="0.25">
      <c r="A4" s="6" t="s">
        <v>78</v>
      </c>
      <c r="B4" s="5" t="s">
        <v>74</v>
      </c>
      <c r="C4" s="5" t="s">
        <v>79</v>
      </c>
      <c r="D4" s="5" t="s">
        <v>88</v>
      </c>
      <c r="E4" s="5" t="s">
        <v>77</v>
      </c>
    </row>
    <row r="5" spans="1:5" x14ac:dyDescent="0.25">
      <c r="A5" s="21" t="s">
        <v>73</v>
      </c>
      <c r="B5" s="22">
        <v>1312544</v>
      </c>
      <c r="C5" s="22">
        <v>1300635</v>
      </c>
      <c r="D5" s="23">
        <f>C5/B5*100</f>
        <v>99.092678035936316</v>
      </c>
      <c r="E5" s="21">
        <f>_xlfn.RANK.EQ(D5,D$5:D$36,0)</f>
        <v>1</v>
      </c>
    </row>
    <row r="6" spans="1:5" x14ac:dyDescent="0.25">
      <c r="A6" s="21" t="s">
        <v>72</v>
      </c>
      <c r="B6" s="22">
        <v>3315766</v>
      </c>
      <c r="C6" s="22">
        <v>3204661</v>
      </c>
      <c r="D6" s="23">
        <f t="shared" ref="D6:D36" si="0">C6/B6*100</f>
        <v>96.649190564110981</v>
      </c>
      <c r="E6" s="21">
        <f t="shared" ref="E6:E36" si="1">_xlfn.RANK.EQ(D6,D$5:D$36,0)</f>
        <v>14</v>
      </c>
    </row>
    <row r="7" spans="1:5" x14ac:dyDescent="0.25">
      <c r="A7" s="21" t="s">
        <v>71</v>
      </c>
      <c r="B7" s="22">
        <v>712029</v>
      </c>
      <c r="C7" s="22">
        <v>658138</v>
      </c>
      <c r="D7" s="23">
        <f t="shared" si="0"/>
        <v>92.431347599606198</v>
      </c>
      <c r="E7" s="21">
        <f t="shared" si="1"/>
        <v>26</v>
      </c>
    </row>
    <row r="8" spans="1:5" x14ac:dyDescent="0.25">
      <c r="A8" s="21" t="s">
        <v>70</v>
      </c>
      <c r="B8" s="22">
        <v>899931</v>
      </c>
      <c r="C8" s="22">
        <v>840907</v>
      </c>
      <c r="D8" s="23">
        <f t="shared" si="0"/>
        <v>93.441274942190006</v>
      </c>
      <c r="E8" s="21">
        <f t="shared" si="1"/>
        <v>24</v>
      </c>
    </row>
    <row r="9" spans="1:5" x14ac:dyDescent="0.25">
      <c r="A9" s="21" t="s">
        <v>69</v>
      </c>
      <c r="B9" s="22">
        <v>2954915</v>
      </c>
      <c r="C9" s="22">
        <v>2901261</v>
      </c>
      <c r="D9" s="23">
        <f t="shared" si="0"/>
        <v>98.184245570515557</v>
      </c>
      <c r="E9" s="21">
        <f t="shared" si="1"/>
        <v>7</v>
      </c>
    </row>
    <row r="10" spans="1:5" x14ac:dyDescent="0.25">
      <c r="A10" s="21" t="s">
        <v>68</v>
      </c>
      <c r="B10" s="22">
        <v>711235</v>
      </c>
      <c r="C10" s="22">
        <v>703208</v>
      </c>
      <c r="D10" s="23">
        <f t="shared" si="0"/>
        <v>98.871399748325089</v>
      </c>
      <c r="E10" s="21">
        <f t="shared" si="1"/>
        <v>2</v>
      </c>
    </row>
    <row r="11" spans="1:5" x14ac:dyDescent="0.25">
      <c r="A11" s="21" t="s">
        <v>67</v>
      </c>
      <c r="B11" s="22">
        <v>5217908</v>
      </c>
      <c r="C11" s="22">
        <v>4510251</v>
      </c>
      <c r="D11" s="23">
        <f t="shared" si="0"/>
        <v>86.437917264926867</v>
      </c>
      <c r="E11" s="21">
        <f t="shared" si="1"/>
        <v>30</v>
      </c>
    </row>
    <row r="12" spans="1:5" x14ac:dyDescent="0.25">
      <c r="A12" s="21" t="s">
        <v>66</v>
      </c>
      <c r="B12" s="22">
        <v>3556574</v>
      </c>
      <c r="C12" s="22">
        <v>3403602</v>
      </c>
      <c r="D12" s="23">
        <f t="shared" si="0"/>
        <v>95.698894497907261</v>
      </c>
      <c r="E12" s="21">
        <f t="shared" si="1"/>
        <v>18</v>
      </c>
    </row>
    <row r="13" spans="1:5" x14ac:dyDescent="0.25">
      <c r="A13" s="21" t="s">
        <v>65</v>
      </c>
      <c r="B13" s="22">
        <v>8918653</v>
      </c>
      <c r="C13" s="22">
        <v>8786688</v>
      </c>
      <c r="D13" s="23">
        <f t="shared" si="0"/>
        <v>98.52034830820304</v>
      </c>
      <c r="E13" s="21">
        <f t="shared" si="1"/>
        <v>4</v>
      </c>
    </row>
    <row r="14" spans="1:5" x14ac:dyDescent="0.25">
      <c r="A14" s="21" t="s">
        <v>64</v>
      </c>
      <c r="B14" s="22">
        <v>1754754</v>
      </c>
      <c r="C14" s="22">
        <v>1695957</v>
      </c>
      <c r="D14" s="23">
        <f t="shared" si="0"/>
        <v>96.649273915318048</v>
      </c>
      <c r="E14" s="21">
        <f t="shared" si="1"/>
        <v>13</v>
      </c>
    </row>
    <row r="15" spans="1:5" x14ac:dyDescent="0.25">
      <c r="A15" s="21" t="s">
        <v>63</v>
      </c>
      <c r="B15" s="22">
        <v>5853677</v>
      </c>
      <c r="C15" s="22">
        <v>5604237</v>
      </c>
      <c r="D15" s="23">
        <f t="shared" si="0"/>
        <v>95.738746774036215</v>
      </c>
      <c r="E15" s="21">
        <f t="shared" si="1"/>
        <v>17</v>
      </c>
    </row>
    <row r="16" spans="1:5" x14ac:dyDescent="0.25">
      <c r="A16" s="21" t="s">
        <v>62</v>
      </c>
      <c r="B16" s="22">
        <v>3533251</v>
      </c>
      <c r="C16" s="22">
        <v>2974962</v>
      </c>
      <c r="D16" s="23">
        <f t="shared" si="0"/>
        <v>84.198999731408847</v>
      </c>
      <c r="E16" s="21">
        <f t="shared" si="1"/>
        <v>32</v>
      </c>
    </row>
    <row r="17" spans="1:5" x14ac:dyDescent="0.25">
      <c r="A17" s="21" t="s">
        <v>61</v>
      </c>
      <c r="B17" s="22">
        <v>2858359</v>
      </c>
      <c r="C17" s="22">
        <v>2687999</v>
      </c>
      <c r="D17" s="23">
        <f t="shared" si="0"/>
        <v>94.039936900858152</v>
      </c>
      <c r="E17" s="21">
        <f t="shared" si="1"/>
        <v>22</v>
      </c>
    </row>
    <row r="18" spans="1:5" x14ac:dyDescent="0.25">
      <c r="A18" s="21" t="s">
        <v>60</v>
      </c>
      <c r="B18" s="22">
        <v>7844830</v>
      </c>
      <c r="C18" s="22">
        <v>7686853</v>
      </c>
      <c r="D18" s="23">
        <f t="shared" si="0"/>
        <v>97.98622787236944</v>
      </c>
      <c r="E18" s="21">
        <f t="shared" si="1"/>
        <v>8</v>
      </c>
    </row>
    <row r="19" spans="1:5" x14ac:dyDescent="0.25">
      <c r="A19" s="21" t="s">
        <v>59</v>
      </c>
      <c r="B19" s="22">
        <v>16187608</v>
      </c>
      <c r="C19" s="22">
        <v>15479940</v>
      </c>
      <c r="D19" s="23">
        <f t="shared" si="0"/>
        <v>95.628334958444754</v>
      </c>
      <c r="E19" s="21">
        <f t="shared" si="1"/>
        <v>19</v>
      </c>
    </row>
    <row r="20" spans="1:5" x14ac:dyDescent="0.25">
      <c r="A20" s="21" t="s">
        <v>58</v>
      </c>
      <c r="B20" s="22">
        <v>4584471</v>
      </c>
      <c r="C20" s="22">
        <v>4383027</v>
      </c>
      <c r="D20" s="23">
        <f t="shared" si="0"/>
        <v>95.605948865201668</v>
      </c>
      <c r="E20" s="21">
        <f t="shared" si="1"/>
        <v>20</v>
      </c>
    </row>
    <row r="21" spans="1:5" x14ac:dyDescent="0.25">
      <c r="A21" s="21" t="s">
        <v>57</v>
      </c>
      <c r="B21" s="22">
        <v>1903811</v>
      </c>
      <c r="C21" s="22">
        <v>1789418</v>
      </c>
      <c r="D21" s="23">
        <f t="shared" si="0"/>
        <v>93.991367840610224</v>
      </c>
      <c r="E21" s="21">
        <f t="shared" si="1"/>
        <v>23</v>
      </c>
    </row>
    <row r="22" spans="1:5" x14ac:dyDescent="0.25">
      <c r="A22" s="21" t="s">
        <v>56</v>
      </c>
      <c r="B22" s="22">
        <v>1181050</v>
      </c>
      <c r="C22" s="22">
        <v>1128241</v>
      </c>
      <c r="D22" s="23">
        <f t="shared" si="0"/>
        <v>95.528639769696454</v>
      </c>
      <c r="E22" s="21">
        <f t="shared" si="1"/>
        <v>21</v>
      </c>
    </row>
    <row r="23" spans="1:5" x14ac:dyDescent="0.25">
      <c r="A23" s="21" t="s">
        <v>55</v>
      </c>
      <c r="B23" s="22">
        <v>5119504</v>
      </c>
      <c r="C23" s="22">
        <v>5034267</v>
      </c>
      <c r="D23" s="23">
        <f t="shared" si="0"/>
        <v>98.33505355206286</v>
      </c>
      <c r="E23" s="21">
        <f t="shared" si="1"/>
        <v>5</v>
      </c>
    </row>
    <row r="24" spans="1:5" x14ac:dyDescent="0.25">
      <c r="A24" s="21" t="s">
        <v>54</v>
      </c>
      <c r="B24" s="22">
        <v>3967889</v>
      </c>
      <c r="C24" s="22">
        <v>3387302</v>
      </c>
      <c r="D24" s="23">
        <f t="shared" si="0"/>
        <v>85.367861852990345</v>
      </c>
      <c r="E24" s="21">
        <f t="shared" si="1"/>
        <v>31</v>
      </c>
    </row>
    <row r="25" spans="1:5" x14ac:dyDescent="0.25">
      <c r="A25" s="21" t="s">
        <v>53</v>
      </c>
      <c r="B25" s="22">
        <v>6168883</v>
      </c>
      <c r="C25" s="22">
        <v>5721510</v>
      </c>
      <c r="D25" s="23">
        <f t="shared" si="0"/>
        <v>92.747909143357077</v>
      </c>
      <c r="E25" s="21">
        <f t="shared" si="1"/>
        <v>25</v>
      </c>
    </row>
    <row r="26" spans="1:5" x14ac:dyDescent="0.25">
      <c r="A26" s="21" t="s">
        <v>52</v>
      </c>
      <c r="B26" s="22">
        <v>2038372</v>
      </c>
      <c r="C26" s="22">
        <v>1969349</v>
      </c>
      <c r="D26" s="23">
        <f t="shared" si="0"/>
        <v>96.613817301258067</v>
      </c>
      <c r="E26" s="21">
        <f t="shared" si="1"/>
        <v>15</v>
      </c>
    </row>
    <row r="27" spans="1:5" x14ac:dyDescent="0.25">
      <c r="A27" s="21" t="s">
        <v>51</v>
      </c>
      <c r="B27" s="22">
        <v>1501562</v>
      </c>
      <c r="C27" s="22">
        <v>1459044</v>
      </c>
      <c r="D27" s="23">
        <f t="shared" si="0"/>
        <v>97.168415290211129</v>
      </c>
      <c r="E27" s="21">
        <f t="shared" si="1"/>
        <v>9</v>
      </c>
    </row>
    <row r="28" spans="1:5" x14ac:dyDescent="0.25">
      <c r="A28" s="21" t="s">
        <v>50</v>
      </c>
      <c r="B28" s="22">
        <v>2717820</v>
      </c>
      <c r="C28" s="22">
        <v>2424806</v>
      </c>
      <c r="D28" s="23">
        <f t="shared" si="0"/>
        <v>89.218785644376737</v>
      </c>
      <c r="E28" s="21">
        <f t="shared" si="1"/>
        <v>28</v>
      </c>
    </row>
    <row r="29" spans="1:5" x14ac:dyDescent="0.25">
      <c r="A29" s="12" t="s">
        <v>49</v>
      </c>
      <c r="B29" s="24">
        <v>2966321</v>
      </c>
      <c r="C29" s="24">
        <v>2873326</v>
      </c>
      <c r="D29" s="20">
        <f t="shared" si="0"/>
        <v>96.864971795028254</v>
      </c>
      <c r="E29" s="12">
        <f t="shared" si="1"/>
        <v>11</v>
      </c>
    </row>
    <row r="30" spans="1:5" x14ac:dyDescent="0.25">
      <c r="A30" s="21" t="s">
        <v>48</v>
      </c>
      <c r="B30" s="22">
        <v>2850330</v>
      </c>
      <c r="C30" s="22">
        <v>2752412</v>
      </c>
      <c r="D30" s="23">
        <f t="shared" si="0"/>
        <v>96.564678475825602</v>
      </c>
      <c r="E30" s="21">
        <f t="shared" si="1"/>
        <v>16</v>
      </c>
    </row>
    <row r="31" spans="1:5" x14ac:dyDescent="0.25">
      <c r="A31" s="21" t="s">
        <v>47</v>
      </c>
      <c r="B31" s="22">
        <v>2395272</v>
      </c>
      <c r="C31" s="22">
        <v>2149646</v>
      </c>
      <c r="D31" s="23">
        <f t="shared" si="0"/>
        <v>89.745381735351984</v>
      </c>
      <c r="E31" s="21">
        <f t="shared" si="1"/>
        <v>27</v>
      </c>
    </row>
    <row r="32" spans="1:5" x14ac:dyDescent="0.25">
      <c r="A32" s="21" t="s">
        <v>46</v>
      </c>
      <c r="B32" s="22">
        <v>3441698</v>
      </c>
      <c r="C32" s="22">
        <v>3343479</v>
      </c>
      <c r="D32" s="23">
        <f t="shared" si="0"/>
        <v>97.146205158035372</v>
      </c>
      <c r="E32" s="21">
        <f t="shared" si="1"/>
        <v>10</v>
      </c>
    </row>
    <row r="33" spans="1:5" x14ac:dyDescent="0.25">
      <c r="A33" s="21" t="s">
        <v>45</v>
      </c>
      <c r="B33" s="22">
        <v>1272847</v>
      </c>
      <c r="C33" s="22">
        <v>1256823</v>
      </c>
      <c r="D33" s="23">
        <f t="shared" si="0"/>
        <v>98.741089856047111</v>
      </c>
      <c r="E33" s="21">
        <f t="shared" si="1"/>
        <v>3</v>
      </c>
    </row>
    <row r="34" spans="1:5" x14ac:dyDescent="0.25">
      <c r="A34" s="21" t="s">
        <v>44</v>
      </c>
      <c r="B34" s="22">
        <v>8112505</v>
      </c>
      <c r="C34" s="22">
        <v>7018348</v>
      </c>
      <c r="D34" s="23">
        <f t="shared" si="0"/>
        <v>86.512710932073389</v>
      </c>
      <c r="E34" s="21">
        <f t="shared" si="1"/>
        <v>29</v>
      </c>
    </row>
    <row r="35" spans="1:5" x14ac:dyDescent="0.25">
      <c r="A35" s="21" t="s">
        <v>43</v>
      </c>
      <c r="B35" s="22">
        <v>2097175</v>
      </c>
      <c r="C35" s="22">
        <v>2060408</v>
      </c>
      <c r="D35" s="23">
        <f t="shared" si="0"/>
        <v>98.246832047873923</v>
      </c>
      <c r="E35" s="21">
        <f t="shared" si="1"/>
        <v>6</v>
      </c>
    </row>
    <row r="36" spans="1:5" x14ac:dyDescent="0.25">
      <c r="A36" s="21" t="s">
        <v>42</v>
      </c>
      <c r="B36" s="22">
        <v>1579209</v>
      </c>
      <c r="C36" s="22">
        <v>1528432</v>
      </c>
      <c r="D36" s="23">
        <f t="shared" si="0"/>
        <v>96.78465611581494</v>
      </c>
      <c r="E36" s="21">
        <f t="shared" si="1"/>
        <v>12</v>
      </c>
    </row>
  </sheetData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8"/>
  <sheetViews>
    <sheetView tabSelected="1" workbookViewId="0">
      <selection activeCell="A47" sqref="A47:A48"/>
    </sheetView>
  </sheetViews>
  <sheetFormatPr baseColWidth="10" defaultRowHeight="15" x14ac:dyDescent="0.25"/>
  <cols>
    <col min="1" max="1" width="26" style="1" customWidth="1"/>
    <col min="2" max="3" width="10.7109375" style="1" customWidth="1"/>
    <col min="4" max="4" width="11.7109375" style="1" customWidth="1"/>
    <col min="5" max="5" width="13.28515625" style="1" customWidth="1"/>
    <col min="6" max="6" width="13.7109375" style="1" customWidth="1"/>
    <col min="7" max="7" width="12.5703125" style="1" customWidth="1"/>
    <col min="8" max="8" width="24" style="1" customWidth="1"/>
    <col min="9" max="16384" width="11.42578125" style="1"/>
  </cols>
  <sheetData>
    <row r="1" spans="1:9" ht="15.75" x14ac:dyDescent="0.25">
      <c r="B1" s="13"/>
      <c r="C1" s="13"/>
      <c r="D1" s="13"/>
      <c r="E1" s="13"/>
      <c r="F1" s="13"/>
      <c r="G1" s="14"/>
    </row>
    <row r="2" spans="1:9" ht="15.75" x14ac:dyDescent="0.25">
      <c r="B2" s="13"/>
      <c r="C2" s="13"/>
      <c r="D2" s="13"/>
      <c r="E2" s="13"/>
      <c r="F2" s="13"/>
      <c r="G2" s="13"/>
    </row>
    <row r="3" spans="1:9" ht="15.75" x14ac:dyDescent="0.25">
      <c r="A3" s="13"/>
      <c r="B3" s="13"/>
      <c r="C3" s="13"/>
      <c r="D3" s="13"/>
      <c r="E3" s="13"/>
      <c r="F3" s="13"/>
      <c r="G3" s="13"/>
    </row>
    <row r="4" spans="1:9" x14ac:dyDescent="0.25">
      <c r="A4" s="32" t="s">
        <v>88</v>
      </c>
      <c r="B4" s="33"/>
      <c r="C4" s="33"/>
      <c r="D4" s="33"/>
      <c r="E4" s="33"/>
      <c r="F4" s="33"/>
      <c r="G4" s="15"/>
    </row>
    <row r="5" spans="1:9" ht="15.75" x14ac:dyDescent="0.25">
      <c r="A5" s="13"/>
      <c r="B5" s="13"/>
      <c r="C5" s="13"/>
      <c r="D5" s="13"/>
      <c r="E5" s="13"/>
      <c r="F5" s="13"/>
      <c r="G5" s="13"/>
    </row>
    <row r="6" spans="1:9" ht="15" customHeight="1" x14ac:dyDescent="0.25">
      <c r="A6" s="34" t="s">
        <v>75</v>
      </c>
      <c r="B6" s="35" t="s">
        <v>82</v>
      </c>
      <c r="C6" s="35"/>
      <c r="D6" s="35"/>
      <c r="E6" s="35"/>
      <c r="F6" s="35"/>
      <c r="G6" s="35"/>
      <c r="H6" s="36" t="s">
        <v>88</v>
      </c>
      <c r="I6" s="37" t="s">
        <v>77</v>
      </c>
    </row>
    <row r="7" spans="1:9" ht="15" customHeight="1" x14ac:dyDescent="0.25">
      <c r="A7" s="38"/>
      <c r="B7" s="35" t="s">
        <v>0</v>
      </c>
      <c r="C7" s="35" t="s">
        <v>83</v>
      </c>
      <c r="D7" s="35"/>
      <c r="E7" s="35"/>
      <c r="F7" s="35"/>
      <c r="G7" s="35"/>
      <c r="H7" s="39"/>
      <c r="I7" s="40"/>
    </row>
    <row r="8" spans="1:9" ht="15" customHeight="1" x14ac:dyDescent="0.25">
      <c r="A8" s="38"/>
      <c r="B8" s="35"/>
      <c r="C8" s="35" t="s">
        <v>41</v>
      </c>
      <c r="D8" s="35"/>
      <c r="E8" s="35"/>
      <c r="F8" s="35" t="s">
        <v>40</v>
      </c>
      <c r="G8" s="35" t="s">
        <v>3</v>
      </c>
      <c r="H8" s="39"/>
      <c r="I8" s="40"/>
    </row>
    <row r="9" spans="1:9" ht="15" customHeight="1" x14ac:dyDescent="0.25">
      <c r="A9" s="38"/>
      <c r="B9" s="35"/>
      <c r="C9" s="35" t="s">
        <v>0</v>
      </c>
      <c r="D9" s="35" t="s">
        <v>84</v>
      </c>
      <c r="E9" s="35"/>
      <c r="F9" s="35"/>
      <c r="G9" s="35"/>
      <c r="H9" s="39"/>
      <c r="I9" s="40"/>
    </row>
    <row r="10" spans="1:9" ht="22.5" x14ac:dyDescent="0.25">
      <c r="A10" s="41"/>
      <c r="B10" s="35"/>
      <c r="C10" s="35"/>
      <c r="D10" s="42" t="s">
        <v>85</v>
      </c>
      <c r="E10" s="42" t="s">
        <v>86</v>
      </c>
      <c r="F10" s="35"/>
      <c r="G10" s="35"/>
      <c r="H10" s="43"/>
      <c r="I10" s="40"/>
    </row>
    <row r="11" spans="1:9" x14ac:dyDescent="0.25">
      <c r="A11" s="25" t="s">
        <v>4</v>
      </c>
      <c r="B11" s="26">
        <v>125333836</v>
      </c>
      <c r="C11" s="26">
        <v>120461524</v>
      </c>
      <c r="D11" s="26">
        <v>94902294</v>
      </c>
      <c r="E11" s="26">
        <v>25559230</v>
      </c>
      <c r="F11" s="26">
        <v>4585710</v>
      </c>
      <c r="G11" s="26">
        <v>286602</v>
      </c>
      <c r="H11" s="23">
        <f>C11/B11*100</f>
        <v>96.112532612502179</v>
      </c>
      <c r="I11" s="21"/>
    </row>
    <row r="12" spans="1:9" x14ac:dyDescent="0.25">
      <c r="A12" s="25" t="s">
        <v>73</v>
      </c>
      <c r="B12" s="26">
        <v>1419988</v>
      </c>
      <c r="C12" s="26">
        <v>1410516</v>
      </c>
      <c r="D12" s="26">
        <v>1344508</v>
      </c>
      <c r="E12" s="26">
        <v>66008</v>
      </c>
      <c r="F12" s="26">
        <v>7839</v>
      </c>
      <c r="G12" s="26">
        <v>1633</v>
      </c>
      <c r="H12" s="23">
        <f t="shared" ref="H12:H43" si="0">C12/B12*100</f>
        <v>99.332952109454439</v>
      </c>
      <c r="I12" s="21">
        <f>_xlfn.RANK.EQ(H12,H$12:H$43,0)</f>
        <v>1</v>
      </c>
    </row>
    <row r="13" spans="1:9" x14ac:dyDescent="0.25">
      <c r="A13" s="25" t="s">
        <v>72</v>
      </c>
      <c r="B13" s="26">
        <v>3728353</v>
      </c>
      <c r="C13" s="26">
        <v>3641772</v>
      </c>
      <c r="D13" s="26">
        <v>3457776</v>
      </c>
      <c r="E13" s="26">
        <v>183996</v>
      </c>
      <c r="F13" s="26">
        <v>78102</v>
      </c>
      <c r="G13" s="26">
        <v>8479</v>
      </c>
      <c r="H13" s="23">
        <f t="shared" si="0"/>
        <v>97.677768172702528</v>
      </c>
      <c r="I13" s="21">
        <f t="shared" ref="I13:I43" si="1">_xlfn.RANK.EQ(H13,H$12:H$43,0)</f>
        <v>13</v>
      </c>
    </row>
    <row r="14" spans="1:9" x14ac:dyDescent="0.25">
      <c r="A14" s="25" t="s">
        <v>71</v>
      </c>
      <c r="B14" s="26">
        <v>790700</v>
      </c>
      <c r="C14" s="26">
        <v>744338</v>
      </c>
      <c r="D14" s="26">
        <v>639426</v>
      </c>
      <c r="E14" s="26">
        <v>104912</v>
      </c>
      <c r="F14" s="26">
        <v>42433</v>
      </c>
      <c r="G14" s="26">
        <v>3929</v>
      </c>
      <c r="H14" s="23">
        <f t="shared" si="0"/>
        <v>94.136587833565201</v>
      </c>
      <c r="I14" s="21">
        <f t="shared" si="1"/>
        <v>26</v>
      </c>
    </row>
    <row r="15" spans="1:9" x14ac:dyDescent="0.25">
      <c r="A15" s="25" t="s">
        <v>70</v>
      </c>
      <c r="B15" s="26">
        <v>925471</v>
      </c>
      <c r="C15" s="26">
        <v>884512</v>
      </c>
      <c r="D15" s="26">
        <v>583936</v>
      </c>
      <c r="E15" s="26">
        <v>300576</v>
      </c>
      <c r="F15" s="26">
        <v>36622</v>
      </c>
      <c r="G15" s="26">
        <v>4337</v>
      </c>
      <c r="H15" s="23">
        <f t="shared" si="0"/>
        <v>95.574253542250375</v>
      </c>
      <c r="I15" s="21">
        <f t="shared" si="1"/>
        <v>24</v>
      </c>
    </row>
    <row r="16" spans="1:9" x14ac:dyDescent="0.25">
      <c r="A16" s="25" t="s">
        <v>69</v>
      </c>
      <c r="B16" s="26">
        <v>3135475</v>
      </c>
      <c r="C16" s="26">
        <v>3099677</v>
      </c>
      <c r="D16" s="26">
        <v>2891912</v>
      </c>
      <c r="E16" s="26">
        <v>207765</v>
      </c>
      <c r="F16" s="26">
        <v>29429</v>
      </c>
      <c r="G16" s="26">
        <v>6369</v>
      </c>
      <c r="H16" s="23">
        <f t="shared" si="0"/>
        <v>98.858291008539382</v>
      </c>
      <c r="I16" s="21">
        <f t="shared" si="1"/>
        <v>4</v>
      </c>
    </row>
    <row r="17" spans="1:9" x14ac:dyDescent="0.25">
      <c r="A17" s="25" t="s">
        <v>68</v>
      </c>
      <c r="B17" s="26">
        <v>727238</v>
      </c>
      <c r="C17" s="26">
        <v>720473</v>
      </c>
      <c r="D17" s="26">
        <v>669535</v>
      </c>
      <c r="E17" s="26">
        <v>50938</v>
      </c>
      <c r="F17" s="26">
        <v>4804</v>
      </c>
      <c r="G17" s="26">
        <v>1961</v>
      </c>
      <c r="H17" s="23">
        <f t="shared" si="0"/>
        <v>99.069768081425892</v>
      </c>
      <c r="I17" s="21">
        <f t="shared" si="1"/>
        <v>2</v>
      </c>
    </row>
    <row r="18" spans="1:9" x14ac:dyDescent="0.25">
      <c r="A18" s="25" t="s">
        <v>67</v>
      </c>
      <c r="B18" s="26">
        <v>5514808</v>
      </c>
      <c r="C18" s="26">
        <v>4901069</v>
      </c>
      <c r="D18" s="26">
        <v>2705087</v>
      </c>
      <c r="E18" s="26">
        <v>2195982</v>
      </c>
      <c r="F18" s="26">
        <v>585784</v>
      </c>
      <c r="G18" s="26">
        <v>27955</v>
      </c>
      <c r="H18" s="23">
        <f t="shared" si="0"/>
        <v>88.87107221139884</v>
      </c>
      <c r="I18" s="21">
        <f t="shared" si="1"/>
        <v>31</v>
      </c>
    </row>
    <row r="19" spans="1:9" x14ac:dyDescent="0.25">
      <c r="A19" s="25" t="s">
        <v>66</v>
      </c>
      <c r="B19" s="26">
        <v>3721612</v>
      </c>
      <c r="C19" s="26">
        <v>3651910</v>
      </c>
      <c r="D19" s="26">
        <v>3461335</v>
      </c>
      <c r="E19" s="26">
        <v>190575</v>
      </c>
      <c r="F19" s="26">
        <v>61531</v>
      </c>
      <c r="G19" s="26">
        <v>8171</v>
      </c>
      <c r="H19" s="23">
        <f t="shared" si="0"/>
        <v>98.12710191175222</v>
      </c>
      <c r="I19" s="21">
        <f t="shared" si="1"/>
        <v>11</v>
      </c>
    </row>
    <row r="20" spans="1:9" x14ac:dyDescent="0.25">
      <c r="A20" s="25" t="s">
        <v>65</v>
      </c>
      <c r="B20" s="26">
        <v>9147377</v>
      </c>
      <c r="C20" s="26">
        <v>9023868</v>
      </c>
      <c r="D20" s="26">
        <v>8168486</v>
      </c>
      <c r="E20" s="26">
        <v>855382</v>
      </c>
      <c r="F20" s="26">
        <v>113403</v>
      </c>
      <c r="G20" s="26">
        <v>10106</v>
      </c>
      <c r="H20" s="23">
        <f t="shared" si="0"/>
        <v>98.649787802558038</v>
      </c>
      <c r="I20" s="21">
        <f t="shared" si="1"/>
        <v>6</v>
      </c>
    </row>
    <row r="21" spans="1:9" x14ac:dyDescent="0.25">
      <c r="A21" s="25" t="s">
        <v>64</v>
      </c>
      <c r="B21" s="26">
        <v>1819591</v>
      </c>
      <c r="C21" s="26">
        <v>1774075</v>
      </c>
      <c r="D21" s="26">
        <v>1422762</v>
      </c>
      <c r="E21" s="26">
        <v>351313</v>
      </c>
      <c r="F21" s="26">
        <v>41922</v>
      </c>
      <c r="G21" s="26">
        <v>3594</v>
      </c>
      <c r="H21" s="23">
        <f t="shared" si="0"/>
        <v>97.498558742046981</v>
      </c>
      <c r="I21" s="21">
        <f t="shared" si="1"/>
        <v>16</v>
      </c>
    </row>
    <row r="22" spans="1:9" x14ac:dyDescent="0.25">
      <c r="A22" s="25" t="s">
        <v>63</v>
      </c>
      <c r="B22" s="26">
        <v>6139221</v>
      </c>
      <c r="C22" s="26">
        <v>5947867</v>
      </c>
      <c r="D22" s="26">
        <v>4935491</v>
      </c>
      <c r="E22" s="26">
        <v>1012376</v>
      </c>
      <c r="F22" s="26">
        <v>178462</v>
      </c>
      <c r="G22" s="26">
        <v>12892</v>
      </c>
      <c r="H22" s="23">
        <f t="shared" si="0"/>
        <v>96.883089890394885</v>
      </c>
      <c r="I22" s="21">
        <f t="shared" si="1"/>
        <v>20</v>
      </c>
    </row>
    <row r="23" spans="1:9" x14ac:dyDescent="0.25">
      <c r="A23" s="25" t="s">
        <v>62</v>
      </c>
      <c r="B23" s="26">
        <v>3519518</v>
      </c>
      <c r="C23" s="26">
        <v>3100018</v>
      </c>
      <c r="D23" s="26">
        <v>1656779</v>
      </c>
      <c r="E23" s="26">
        <v>1443239</v>
      </c>
      <c r="F23" s="26">
        <v>404779</v>
      </c>
      <c r="G23" s="26">
        <v>14721</v>
      </c>
      <c r="H23" s="23">
        <f t="shared" si="0"/>
        <v>88.080754239643042</v>
      </c>
      <c r="I23" s="21">
        <f t="shared" si="1"/>
        <v>32</v>
      </c>
    </row>
    <row r="24" spans="1:9" x14ac:dyDescent="0.25">
      <c r="A24" s="25" t="s">
        <v>61</v>
      </c>
      <c r="B24" s="26">
        <v>3071249</v>
      </c>
      <c r="C24" s="26">
        <v>2949280</v>
      </c>
      <c r="D24" s="26">
        <v>2012887</v>
      </c>
      <c r="E24" s="26">
        <v>936393</v>
      </c>
      <c r="F24" s="26">
        <v>118745</v>
      </c>
      <c r="G24" s="26">
        <v>3224</v>
      </c>
      <c r="H24" s="23">
        <f t="shared" si="0"/>
        <v>96.028684095623646</v>
      </c>
      <c r="I24" s="21">
        <f t="shared" si="1"/>
        <v>22</v>
      </c>
    </row>
    <row r="25" spans="1:9" x14ac:dyDescent="0.25">
      <c r="A25" s="25" t="s">
        <v>60</v>
      </c>
      <c r="B25" s="26">
        <v>8295654</v>
      </c>
      <c r="C25" s="26">
        <v>8181452</v>
      </c>
      <c r="D25" s="26">
        <v>7808387</v>
      </c>
      <c r="E25" s="26">
        <v>373065</v>
      </c>
      <c r="F25" s="26">
        <v>62165</v>
      </c>
      <c r="G25" s="26">
        <v>52037</v>
      </c>
      <c r="H25" s="23">
        <f t="shared" si="0"/>
        <v>98.623351456075682</v>
      </c>
      <c r="I25" s="21">
        <f t="shared" si="1"/>
        <v>7</v>
      </c>
    </row>
    <row r="26" spans="1:9" x14ac:dyDescent="0.25">
      <c r="A26" s="25" t="s">
        <v>59</v>
      </c>
      <c r="B26" s="26">
        <v>16919452</v>
      </c>
      <c r="C26" s="26">
        <v>16435872</v>
      </c>
      <c r="D26" s="26">
        <v>12326889</v>
      </c>
      <c r="E26" s="26">
        <v>4108983</v>
      </c>
      <c r="F26" s="26">
        <v>470673</v>
      </c>
      <c r="G26" s="26">
        <v>12907</v>
      </c>
      <c r="H26" s="23">
        <f t="shared" si="0"/>
        <v>97.141869606651568</v>
      </c>
      <c r="I26" s="21">
        <f t="shared" si="1"/>
        <v>18</v>
      </c>
    </row>
    <row r="27" spans="1:9" x14ac:dyDescent="0.25">
      <c r="A27" s="25" t="s">
        <v>58</v>
      </c>
      <c r="B27" s="26">
        <v>4721373</v>
      </c>
      <c r="C27" s="26">
        <v>4584390</v>
      </c>
      <c r="D27" s="26">
        <v>3640429</v>
      </c>
      <c r="E27" s="26">
        <v>943961</v>
      </c>
      <c r="F27" s="26">
        <v>133062</v>
      </c>
      <c r="G27" s="26">
        <v>3921</v>
      </c>
      <c r="H27" s="23">
        <f t="shared" si="0"/>
        <v>97.098661766397186</v>
      </c>
      <c r="I27" s="21">
        <f t="shared" si="1"/>
        <v>19</v>
      </c>
    </row>
    <row r="28" spans="1:9" x14ac:dyDescent="0.25">
      <c r="A28" s="25" t="s">
        <v>57</v>
      </c>
      <c r="B28" s="26">
        <v>1957194</v>
      </c>
      <c r="C28" s="26">
        <v>1873566</v>
      </c>
      <c r="D28" s="26">
        <v>1254173</v>
      </c>
      <c r="E28" s="26">
        <v>619393</v>
      </c>
      <c r="F28" s="26">
        <v>82628</v>
      </c>
      <c r="G28" s="26">
        <v>1000</v>
      </c>
      <c r="H28" s="23">
        <f t="shared" si="0"/>
        <v>95.727148151895008</v>
      </c>
      <c r="I28" s="21">
        <f t="shared" si="1"/>
        <v>23</v>
      </c>
    </row>
    <row r="29" spans="1:9" x14ac:dyDescent="0.25">
      <c r="A29" s="25" t="s">
        <v>56</v>
      </c>
      <c r="B29" s="26">
        <v>1222763</v>
      </c>
      <c r="C29" s="26">
        <v>1184616</v>
      </c>
      <c r="D29" s="26">
        <v>905555</v>
      </c>
      <c r="E29" s="26">
        <v>279061</v>
      </c>
      <c r="F29" s="26">
        <v>36905</v>
      </c>
      <c r="G29" s="26">
        <v>1242</v>
      </c>
      <c r="H29" s="23">
        <f t="shared" si="0"/>
        <v>96.880262160369597</v>
      </c>
      <c r="I29" s="21">
        <f t="shared" si="1"/>
        <v>21</v>
      </c>
    </row>
    <row r="30" spans="1:9" x14ac:dyDescent="0.25">
      <c r="A30" s="25" t="s">
        <v>55</v>
      </c>
      <c r="B30" s="26">
        <v>5765893</v>
      </c>
      <c r="C30" s="26">
        <v>5706110</v>
      </c>
      <c r="D30" s="26">
        <v>5598961</v>
      </c>
      <c r="E30" s="26">
        <v>107149</v>
      </c>
      <c r="F30" s="26">
        <v>40372</v>
      </c>
      <c r="G30" s="26">
        <v>19411</v>
      </c>
      <c r="H30" s="23">
        <f t="shared" si="0"/>
        <v>98.963161473860168</v>
      </c>
      <c r="I30" s="21">
        <f t="shared" si="1"/>
        <v>3</v>
      </c>
    </row>
    <row r="31" spans="1:9" x14ac:dyDescent="0.25">
      <c r="A31" s="25" t="s">
        <v>54</v>
      </c>
      <c r="B31" s="26">
        <v>4101154</v>
      </c>
      <c r="C31" s="26">
        <v>3682391</v>
      </c>
      <c r="D31" s="26">
        <v>1618089</v>
      </c>
      <c r="E31" s="26">
        <v>2064302</v>
      </c>
      <c r="F31" s="26">
        <v>409028</v>
      </c>
      <c r="G31" s="26">
        <v>9735</v>
      </c>
      <c r="H31" s="23">
        <f t="shared" si="0"/>
        <v>89.789142275564387</v>
      </c>
      <c r="I31" s="21">
        <f t="shared" si="1"/>
        <v>30</v>
      </c>
    </row>
    <row r="32" spans="1:9" x14ac:dyDescent="0.25">
      <c r="A32" s="25" t="s">
        <v>53</v>
      </c>
      <c r="B32" s="26">
        <v>6557568</v>
      </c>
      <c r="C32" s="26">
        <v>6246575</v>
      </c>
      <c r="D32" s="26">
        <v>3747234</v>
      </c>
      <c r="E32" s="26">
        <v>2499341</v>
      </c>
      <c r="F32" s="26">
        <v>305008</v>
      </c>
      <c r="G32" s="26">
        <v>5985</v>
      </c>
      <c r="H32" s="23">
        <f t="shared" si="0"/>
        <v>95.257494851749911</v>
      </c>
      <c r="I32" s="21">
        <f t="shared" si="1"/>
        <v>25</v>
      </c>
    </row>
    <row r="33" spans="1:13" x14ac:dyDescent="0.25">
      <c r="A33" s="25" t="s">
        <v>52</v>
      </c>
      <c r="B33" s="26">
        <v>2359715</v>
      </c>
      <c r="C33" s="26">
        <v>2302578</v>
      </c>
      <c r="D33" s="26">
        <v>1969233</v>
      </c>
      <c r="E33" s="26">
        <v>333345</v>
      </c>
      <c r="F33" s="26">
        <v>50138</v>
      </c>
      <c r="G33" s="26">
        <v>6999</v>
      </c>
      <c r="H33" s="23">
        <f t="shared" si="0"/>
        <v>97.578648268964685</v>
      </c>
      <c r="I33" s="21">
        <f t="shared" si="1"/>
        <v>14</v>
      </c>
    </row>
    <row r="34" spans="1:13" x14ac:dyDescent="0.25">
      <c r="A34" s="25" t="s">
        <v>51</v>
      </c>
      <c r="B34" s="26">
        <v>1849128</v>
      </c>
      <c r="C34" s="26">
        <v>1797700</v>
      </c>
      <c r="D34" s="26">
        <v>1550320</v>
      </c>
      <c r="E34" s="26">
        <v>247380</v>
      </c>
      <c r="F34" s="26">
        <v>30300</v>
      </c>
      <c r="G34" s="26">
        <v>21128</v>
      </c>
      <c r="H34" s="23">
        <f t="shared" si="0"/>
        <v>97.21879718440259</v>
      </c>
      <c r="I34" s="21">
        <f t="shared" si="1"/>
        <v>17</v>
      </c>
    </row>
    <row r="35" spans="1:13" x14ac:dyDescent="0.25">
      <c r="A35" s="25" t="s">
        <v>50</v>
      </c>
      <c r="B35" s="26">
        <v>2811874</v>
      </c>
      <c r="C35" s="26">
        <v>2594712</v>
      </c>
      <c r="D35" s="26">
        <v>1915082</v>
      </c>
      <c r="E35" s="26">
        <v>679630</v>
      </c>
      <c r="F35" s="26">
        <v>214638</v>
      </c>
      <c r="G35" s="26">
        <v>2524</v>
      </c>
      <c r="H35" s="23">
        <f t="shared" si="0"/>
        <v>92.276965468580741</v>
      </c>
      <c r="I35" s="21">
        <f t="shared" si="1"/>
        <v>28</v>
      </c>
    </row>
    <row r="36" spans="1:13" x14ac:dyDescent="0.25">
      <c r="A36" s="27" t="s">
        <v>49</v>
      </c>
      <c r="B36" s="28">
        <v>2983189</v>
      </c>
      <c r="C36" s="28">
        <v>2938997</v>
      </c>
      <c r="D36" s="28">
        <v>2571454</v>
      </c>
      <c r="E36" s="28">
        <v>367543</v>
      </c>
      <c r="F36" s="28">
        <v>41826</v>
      </c>
      <c r="G36" s="28">
        <v>2366</v>
      </c>
      <c r="H36" s="29">
        <f t="shared" si="0"/>
        <v>98.518632242207914</v>
      </c>
      <c r="I36" s="30">
        <f t="shared" si="1"/>
        <v>9</v>
      </c>
    </row>
    <row r="37" spans="1:13" x14ac:dyDescent="0.25">
      <c r="A37" s="25" t="s">
        <v>48</v>
      </c>
      <c r="B37" s="26">
        <v>2919910</v>
      </c>
      <c r="C37" s="26">
        <v>2878972</v>
      </c>
      <c r="D37" s="26">
        <v>2582379</v>
      </c>
      <c r="E37" s="26">
        <v>296593</v>
      </c>
      <c r="F37" s="26">
        <v>37875</v>
      </c>
      <c r="G37" s="26">
        <v>3063</v>
      </c>
      <c r="H37" s="23">
        <f t="shared" si="0"/>
        <v>98.59797048539167</v>
      </c>
      <c r="I37" s="21">
        <f t="shared" si="1"/>
        <v>8</v>
      </c>
    </row>
    <row r="38" spans="1:13" x14ac:dyDescent="0.25">
      <c r="A38" s="25" t="s">
        <v>47</v>
      </c>
      <c r="B38" s="26">
        <v>2394994</v>
      </c>
      <c r="C38" s="26">
        <v>2246119</v>
      </c>
      <c r="D38" s="26">
        <v>1577101</v>
      </c>
      <c r="E38" s="26">
        <v>669018</v>
      </c>
      <c r="F38" s="26">
        <v>147958</v>
      </c>
      <c r="G38" s="26">
        <v>917</v>
      </c>
      <c r="H38" s="23">
        <f t="shared" si="0"/>
        <v>93.783909270753924</v>
      </c>
      <c r="I38" s="21">
        <f t="shared" si="1"/>
        <v>27</v>
      </c>
    </row>
    <row r="39" spans="1:13" x14ac:dyDescent="0.25">
      <c r="A39" s="25" t="s">
        <v>46</v>
      </c>
      <c r="B39" s="26">
        <v>3513282</v>
      </c>
      <c r="C39" s="26">
        <v>3450766</v>
      </c>
      <c r="D39" s="26">
        <v>3146012</v>
      </c>
      <c r="E39" s="26">
        <v>304754</v>
      </c>
      <c r="F39" s="26">
        <v>56944</v>
      </c>
      <c r="G39" s="26">
        <v>5572</v>
      </c>
      <c r="H39" s="23">
        <f t="shared" si="0"/>
        <v>98.220581211528142</v>
      </c>
      <c r="I39" s="21">
        <f t="shared" si="1"/>
        <v>10</v>
      </c>
    </row>
    <row r="40" spans="1:13" x14ac:dyDescent="0.25">
      <c r="A40" s="25" t="s">
        <v>45</v>
      </c>
      <c r="B40" s="26">
        <v>1338806</v>
      </c>
      <c r="C40" s="26">
        <v>1306033</v>
      </c>
      <c r="D40" s="26">
        <v>929009</v>
      </c>
      <c r="E40" s="26">
        <v>377024</v>
      </c>
      <c r="F40" s="26">
        <v>11789</v>
      </c>
      <c r="G40" s="26">
        <v>20984</v>
      </c>
      <c r="H40" s="23">
        <f t="shared" si="0"/>
        <v>97.552072518348439</v>
      </c>
      <c r="I40" s="21">
        <f t="shared" si="1"/>
        <v>15</v>
      </c>
    </row>
    <row r="41" spans="1:13" x14ac:dyDescent="0.25">
      <c r="A41" s="25" t="s">
        <v>44</v>
      </c>
      <c r="B41" s="26">
        <v>8031248</v>
      </c>
      <c r="C41" s="26">
        <v>7331237</v>
      </c>
      <c r="D41" s="26">
        <v>4808229</v>
      </c>
      <c r="E41" s="26">
        <v>2523008</v>
      </c>
      <c r="F41" s="26">
        <v>696384</v>
      </c>
      <c r="G41" s="26">
        <v>3627</v>
      </c>
      <c r="H41" s="23">
        <f t="shared" si="0"/>
        <v>91.283907557082031</v>
      </c>
      <c r="I41" s="21">
        <f t="shared" si="1"/>
        <v>29</v>
      </c>
      <c r="M41" s="1" t="s">
        <v>89</v>
      </c>
    </row>
    <row r="42" spans="1:13" x14ac:dyDescent="0.25">
      <c r="A42" s="25" t="s">
        <v>43</v>
      </c>
      <c r="B42" s="26">
        <v>2313653</v>
      </c>
      <c r="C42" s="26">
        <v>2285195</v>
      </c>
      <c r="D42" s="26">
        <v>1767643</v>
      </c>
      <c r="E42" s="26">
        <v>517552</v>
      </c>
      <c r="F42" s="26">
        <v>24553</v>
      </c>
      <c r="G42" s="26">
        <v>3905</v>
      </c>
      <c r="H42" s="23">
        <f t="shared" si="0"/>
        <v>98.769997056602705</v>
      </c>
      <c r="I42" s="21">
        <f t="shared" si="1"/>
        <v>5</v>
      </c>
    </row>
    <row r="43" spans="1:13" x14ac:dyDescent="0.25">
      <c r="A43" s="25" t="s">
        <v>42</v>
      </c>
      <c r="B43" s="26">
        <v>1616385</v>
      </c>
      <c r="C43" s="26">
        <v>1584868</v>
      </c>
      <c r="D43" s="26">
        <v>1236195</v>
      </c>
      <c r="E43" s="26">
        <v>348673</v>
      </c>
      <c r="F43" s="26">
        <v>29609</v>
      </c>
      <c r="G43" s="26">
        <v>1908</v>
      </c>
      <c r="H43" s="23">
        <f t="shared" si="0"/>
        <v>98.050155130120615</v>
      </c>
      <c r="I43" s="21">
        <f t="shared" si="1"/>
        <v>12</v>
      </c>
    </row>
    <row r="44" spans="1:13" ht="15.75" x14ac:dyDescent="0.25">
      <c r="A44" s="13"/>
      <c r="B44" s="13"/>
      <c r="C44" s="13"/>
      <c r="D44" s="13"/>
      <c r="E44" s="13"/>
      <c r="F44" s="13"/>
      <c r="G44" s="13"/>
    </row>
    <row r="45" spans="1:13" ht="15.75" x14ac:dyDescent="0.25">
      <c r="A45" s="16" t="s">
        <v>87</v>
      </c>
      <c r="B45" s="13"/>
      <c r="C45" s="13"/>
      <c r="D45" s="13"/>
      <c r="E45" s="13"/>
      <c r="F45" s="13"/>
      <c r="G45" s="13"/>
    </row>
    <row r="47" spans="1:13" x14ac:dyDescent="0.25">
      <c r="A47" s="44" t="s">
        <v>80</v>
      </c>
    </row>
    <row r="48" spans="1:13" x14ac:dyDescent="0.25">
      <c r="A48" s="44" t="s">
        <v>81</v>
      </c>
    </row>
  </sheetData>
  <mergeCells count="12">
    <mergeCell ref="A4:F4"/>
    <mergeCell ref="A6:A10"/>
    <mergeCell ref="B6:G6"/>
    <mergeCell ref="B7:B10"/>
    <mergeCell ref="C7:G7"/>
    <mergeCell ref="H6:H10"/>
    <mergeCell ref="I6:I10"/>
    <mergeCell ref="C8:E8"/>
    <mergeCell ref="F8:F10"/>
    <mergeCell ref="G8:G10"/>
    <mergeCell ref="C9:C10"/>
    <mergeCell ref="D9:E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2005</vt:lpstr>
      <vt:lpstr>2010</vt:lpstr>
      <vt:lpstr>2015</vt:lpstr>
      <vt:lpstr>2020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Ivanna</dc:creator>
  <cp:lastModifiedBy>pc</cp:lastModifiedBy>
  <dcterms:created xsi:type="dcterms:W3CDTF">2018-07-10T17:43:13Z</dcterms:created>
  <dcterms:modified xsi:type="dcterms:W3CDTF">2022-01-07T19:49:37Z</dcterms:modified>
</cp:coreProperties>
</file>